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2\w0217hli\Plocha\PD_vymena_oken_ZS_Brezinova\ROZPOCET\"/>
    </mc:Choice>
  </mc:AlternateContent>
  <bookViews>
    <workbookView xWindow="0" yWindow="0" windowWidth="28800" windowHeight="11700"/>
  </bookViews>
  <sheets>
    <sheet name="Rekapitulace stavby" sheetId="1" r:id="rId1"/>
    <sheet name="001 - Výměna oken v objek..." sheetId="2" r:id="rId2"/>
    <sheet name="002 - Výměna oken v objek..." sheetId="3" r:id="rId3"/>
  </sheets>
  <definedNames>
    <definedName name="_xlnm._FilterDatabase" localSheetId="1" hidden="1">'001 - Výměna oken v objek...'!$C$128:$K$233</definedName>
    <definedName name="_xlnm._FilterDatabase" localSheetId="2" hidden="1">'002 - Výměna oken v objek...'!$C$128:$K$218</definedName>
    <definedName name="_xlnm.Print_Titles" localSheetId="1">'001 - Výměna oken v objek...'!$128:$128</definedName>
    <definedName name="_xlnm.Print_Titles" localSheetId="2">'002 - Výměna oken v objek...'!$128:$128</definedName>
    <definedName name="_xlnm.Print_Titles" localSheetId="0">'Rekapitulace stavby'!$92:$92</definedName>
    <definedName name="_xlnm.Print_Area" localSheetId="1">'001 - Výměna oken v objek...'!$C$4:$J$76,'001 - Výměna oken v objek...'!$C$82:$J$110,'001 - Výměna oken v objek...'!$C$116:$K$233</definedName>
    <definedName name="_xlnm.Print_Area" localSheetId="2">'002 - Výměna oken v objek...'!$C$4:$J$76,'002 - Výměna oken v objek...'!$C$82:$J$110,'002 - Výměna oken v objek...'!$C$116:$K$218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T172" i="3" s="1"/>
  <c r="R173" i="3"/>
  <c r="R172" i="3" s="1"/>
  <c r="P173" i="3"/>
  <c r="P172" i="3" s="1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T154" i="3" s="1"/>
  <c r="R155" i="3"/>
  <c r="R154" i="3" s="1"/>
  <c r="P155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T131" i="3" s="1"/>
  <c r="R132" i="3"/>
  <c r="R131" i="3" s="1"/>
  <c r="P132" i="3"/>
  <c r="P131" i="3" s="1"/>
  <c r="J126" i="3"/>
  <c r="F125" i="3"/>
  <c r="F123" i="3"/>
  <c r="E121" i="3"/>
  <c r="J92" i="3"/>
  <c r="F91" i="3"/>
  <c r="F89" i="3"/>
  <c r="E87" i="3"/>
  <c r="J21" i="3"/>
  <c r="E21" i="3"/>
  <c r="J125" i="3" s="1"/>
  <c r="J20" i="3"/>
  <c r="J18" i="3"/>
  <c r="E18" i="3"/>
  <c r="F126" i="3" s="1"/>
  <c r="J17" i="3"/>
  <c r="J12" i="3"/>
  <c r="J123" i="3" s="1"/>
  <c r="E7" i="3"/>
  <c r="E119" i="3"/>
  <c r="J37" i="2"/>
  <c r="J36" i="2"/>
  <c r="AY95" i="1" s="1"/>
  <c r="J35" i="2"/>
  <c r="AX95" i="1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16" i="2"/>
  <c r="BH216" i="2"/>
  <c r="BG216" i="2"/>
  <c r="BF216" i="2"/>
  <c r="T216" i="2"/>
  <c r="T207" i="2" s="1"/>
  <c r="R216" i="2"/>
  <c r="P216" i="2"/>
  <c r="BI208" i="2"/>
  <c r="BH208" i="2"/>
  <c r="BG208" i="2"/>
  <c r="BF208" i="2"/>
  <c r="T208" i="2"/>
  <c r="R208" i="2"/>
  <c r="R207" i="2" s="1"/>
  <c r="P208" i="2"/>
  <c r="P207" i="2" s="1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T177" i="2" s="1"/>
  <c r="R178" i="2"/>
  <c r="R177" i="2"/>
  <c r="P178" i="2"/>
  <c r="P177" i="2" s="1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T160" i="2" s="1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P160" i="2" s="1"/>
  <c r="BI161" i="2"/>
  <c r="BH161" i="2"/>
  <c r="BG161" i="2"/>
  <c r="BF161" i="2"/>
  <c r="T161" i="2"/>
  <c r="R161" i="2"/>
  <c r="R160" i="2"/>
  <c r="P161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T131" i="2"/>
  <c r="R132" i="2"/>
  <c r="R131" i="2"/>
  <c r="P132" i="2"/>
  <c r="P131" i="2"/>
  <c r="J126" i="2"/>
  <c r="F125" i="2"/>
  <c r="F123" i="2"/>
  <c r="E121" i="2"/>
  <c r="J92" i="2"/>
  <c r="F91" i="2"/>
  <c r="F89" i="2"/>
  <c r="E87" i="2"/>
  <c r="J21" i="2"/>
  <c r="E21" i="2"/>
  <c r="J125" i="2" s="1"/>
  <c r="J20" i="2"/>
  <c r="J18" i="2"/>
  <c r="E18" i="2"/>
  <c r="F126" i="2" s="1"/>
  <c r="J17" i="2"/>
  <c r="J12" i="2"/>
  <c r="J123" i="2"/>
  <c r="E7" i="2"/>
  <c r="E85" i="2"/>
  <c r="L90" i="1"/>
  <c r="AM90" i="1"/>
  <c r="AM89" i="1"/>
  <c r="L89" i="1"/>
  <c r="AM87" i="1"/>
  <c r="L87" i="1"/>
  <c r="L85" i="1"/>
  <c r="L84" i="1"/>
  <c r="BK217" i="3"/>
  <c r="J215" i="3"/>
  <c r="J213" i="3"/>
  <c r="J212" i="3"/>
  <c r="BK211" i="3"/>
  <c r="J205" i="3"/>
  <c r="BK201" i="3"/>
  <c r="J201" i="3"/>
  <c r="J199" i="3"/>
  <c r="J197" i="3"/>
  <c r="J195" i="3"/>
  <c r="BK193" i="3"/>
  <c r="BK191" i="3"/>
  <c r="J189" i="3"/>
  <c r="J187" i="3"/>
  <c r="J185" i="3"/>
  <c r="BK183" i="3"/>
  <c r="J180" i="3"/>
  <c r="BK179" i="3"/>
  <c r="J177" i="3"/>
  <c r="J176" i="3"/>
  <c r="BK175" i="3"/>
  <c r="BK173" i="3"/>
  <c r="J169" i="3"/>
  <c r="BK167" i="3"/>
  <c r="BK165" i="3"/>
  <c r="BK164" i="3"/>
  <c r="BK163" i="3"/>
  <c r="J162" i="3"/>
  <c r="J161" i="3"/>
  <c r="BK160" i="3"/>
  <c r="BK159" i="3"/>
  <c r="BK157" i="3"/>
  <c r="J155" i="3"/>
  <c r="J149" i="3"/>
  <c r="BK147" i="3"/>
  <c r="BK145" i="3"/>
  <c r="BK143" i="3"/>
  <c r="J141" i="3"/>
  <c r="BK139" i="3"/>
  <c r="BK137" i="3"/>
  <c r="J134" i="3"/>
  <c r="J132" i="3"/>
  <c r="BK228" i="2"/>
  <c r="J227" i="2"/>
  <c r="BK226" i="2"/>
  <c r="BK216" i="2"/>
  <c r="J208" i="2"/>
  <c r="BK206" i="2"/>
  <c r="BK205" i="2"/>
  <c r="BK204" i="2"/>
  <c r="BK203" i="2"/>
  <c r="J203" i="2"/>
  <c r="J200" i="2"/>
  <c r="BK198" i="2"/>
  <c r="J196" i="2"/>
  <c r="J194" i="2"/>
  <c r="BK190" i="2"/>
  <c r="BK188" i="2"/>
  <c r="J188" i="2"/>
  <c r="BK185" i="2"/>
  <c r="BK184" i="2"/>
  <c r="BK182" i="2"/>
  <c r="J181" i="2"/>
  <c r="BK180" i="2"/>
  <c r="BK178" i="2"/>
  <c r="J175" i="2"/>
  <c r="BK171" i="2"/>
  <c r="J170" i="2"/>
  <c r="J169" i="2"/>
  <c r="J168" i="2"/>
  <c r="J167" i="2"/>
  <c r="BK166" i="2"/>
  <c r="BK165" i="2"/>
  <c r="BK163" i="2"/>
  <c r="J161" i="2"/>
  <c r="J155" i="2"/>
  <c r="J153" i="2"/>
  <c r="J151" i="2"/>
  <c r="J149" i="2"/>
  <c r="BK147" i="2"/>
  <c r="BK145" i="2"/>
  <c r="BK140" i="2"/>
  <c r="J134" i="2"/>
  <c r="BK132" i="2"/>
  <c r="AS94" i="1"/>
  <c r="J217" i="3"/>
  <c r="BK215" i="3"/>
  <c r="BK213" i="3"/>
  <c r="BK212" i="3"/>
  <c r="J211" i="3"/>
  <c r="BK205" i="3"/>
  <c r="BK199" i="3"/>
  <c r="BK198" i="3"/>
  <c r="J198" i="3"/>
  <c r="BK197" i="3"/>
  <c r="BK195" i="3"/>
  <c r="J193" i="3"/>
  <c r="J191" i="3"/>
  <c r="BK189" i="3"/>
  <c r="BK187" i="3"/>
  <c r="BK185" i="3"/>
  <c r="J183" i="3"/>
  <c r="BK180" i="3"/>
  <c r="J179" i="3"/>
  <c r="BK177" i="3"/>
  <c r="BK176" i="3"/>
  <c r="J175" i="3"/>
  <c r="J173" i="3"/>
  <c r="BK169" i="3"/>
  <c r="J167" i="3"/>
  <c r="J165" i="3"/>
  <c r="J164" i="3"/>
  <c r="J163" i="3"/>
  <c r="BK162" i="3"/>
  <c r="BK161" i="3"/>
  <c r="J160" i="3"/>
  <c r="J159" i="3"/>
  <c r="J157" i="3"/>
  <c r="BK155" i="3"/>
  <c r="BK149" i="3"/>
  <c r="J147" i="3"/>
  <c r="J145" i="3"/>
  <c r="J143" i="3"/>
  <c r="BK141" i="3"/>
  <c r="J139" i="3"/>
  <c r="J137" i="3"/>
  <c r="BK134" i="3"/>
  <c r="BK132" i="3"/>
  <c r="BK232" i="2"/>
  <c r="J232" i="2"/>
  <c r="BK230" i="2"/>
  <c r="J230" i="2"/>
  <c r="J228" i="2"/>
  <c r="BK227" i="2"/>
  <c r="J226" i="2"/>
  <c r="J216" i="2"/>
  <c r="BK208" i="2"/>
  <c r="J206" i="2"/>
  <c r="J205" i="2"/>
  <c r="J204" i="2"/>
  <c r="BK202" i="2"/>
  <c r="J202" i="2"/>
  <c r="BK200" i="2"/>
  <c r="J198" i="2"/>
  <c r="BK196" i="2"/>
  <c r="BK194" i="2"/>
  <c r="BK192" i="2"/>
  <c r="J192" i="2"/>
  <c r="J190" i="2"/>
  <c r="J185" i="2"/>
  <c r="J184" i="2"/>
  <c r="J182" i="2"/>
  <c r="BK181" i="2"/>
  <c r="J180" i="2"/>
  <c r="J178" i="2"/>
  <c r="BK175" i="2"/>
  <c r="J171" i="2"/>
  <c r="BK170" i="2"/>
  <c r="BK169" i="2"/>
  <c r="BK168" i="2"/>
  <c r="BK167" i="2"/>
  <c r="J166" i="2"/>
  <c r="J165" i="2"/>
  <c r="J163" i="2"/>
  <c r="BK161" i="2"/>
  <c r="BK155" i="2"/>
  <c r="BK153" i="2"/>
  <c r="BK151" i="2"/>
  <c r="BK149" i="2"/>
  <c r="J147" i="2"/>
  <c r="J145" i="2"/>
  <c r="J140" i="2"/>
  <c r="BK134" i="2"/>
  <c r="J132" i="2"/>
  <c r="P154" i="3" l="1"/>
  <c r="P133" i="2"/>
  <c r="P130" i="2" s="1"/>
  <c r="R133" i="2"/>
  <c r="R130" i="2" s="1"/>
  <c r="P179" i="2"/>
  <c r="R179" i="2"/>
  <c r="BK187" i="2"/>
  <c r="J187" i="2" s="1"/>
  <c r="J104" i="2" s="1"/>
  <c r="R187" i="2"/>
  <c r="BK193" i="2"/>
  <c r="J193" i="2" s="1"/>
  <c r="J105" i="2" s="1"/>
  <c r="R193" i="2"/>
  <c r="BK201" i="2"/>
  <c r="J201" i="2" s="1"/>
  <c r="J106" i="2" s="1"/>
  <c r="R201" i="2"/>
  <c r="BK225" i="2"/>
  <c r="J225" i="2" s="1"/>
  <c r="J109" i="2" s="1"/>
  <c r="T225" i="2"/>
  <c r="T224" i="2"/>
  <c r="BK133" i="2"/>
  <c r="J133" i="2"/>
  <c r="J99" i="2"/>
  <c r="T133" i="2"/>
  <c r="T130" i="2" s="1"/>
  <c r="BK179" i="2"/>
  <c r="J179" i="2" s="1"/>
  <c r="J102" i="2" s="1"/>
  <c r="T179" i="2"/>
  <c r="P187" i="2"/>
  <c r="T187" i="2"/>
  <c r="P193" i="2"/>
  <c r="T193" i="2"/>
  <c r="P201" i="2"/>
  <c r="T201" i="2"/>
  <c r="P225" i="2"/>
  <c r="P224" i="2" s="1"/>
  <c r="R225" i="2"/>
  <c r="R224" i="2" s="1"/>
  <c r="BK133" i="3"/>
  <c r="J133" i="3" s="1"/>
  <c r="J99" i="3" s="1"/>
  <c r="P133" i="3"/>
  <c r="R133" i="3"/>
  <c r="R130" i="3"/>
  <c r="T133" i="3"/>
  <c r="T130" i="3"/>
  <c r="BK174" i="3"/>
  <c r="J174" i="3"/>
  <c r="J102" i="3" s="1"/>
  <c r="P174" i="3"/>
  <c r="P130" i="3" s="1"/>
  <c r="R174" i="3"/>
  <c r="T174" i="3"/>
  <c r="BK182" i="3"/>
  <c r="J182" i="3"/>
  <c r="J104" i="3" s="1"/>
  <c r="P182" i="3"/>
  <c r="R182" i="3"/>
  <c r="T182" i="3"/>
  <c r="BK188" i="3"/>
  <c r="J188" i="3"/>
  <c r="J105" i="3" s="1"/>
  <c r="P188" i="3"/>
  <c r="R188" i="3"/>
  <c r="T188" i="3"/>
  <c r="BK196" i="3"/>
  <c r="J196" i="3"/>
  <c r="J106" i="3" s="1"/>
  <c r="P196" i="3"/>
  <c r="R196" i="3"/>
  <c r="T196" i="3"/>
  <c r="BK200" i="3"/>
  <c r="J200" i="3"/>
  <c r="J107" i="3" s="1"/>
  <c r="P200" i="3"/>
  <c r="R200" i="3"/>
  <c r="T200" i="3"/>
  <c r="BK210" i="3"/>
  <c r="J210" i="3"/>
  <c r="J109" i="3" s="1"/>
  <c r="P210" i="3"/>
  <c r="P209" i="3" s="1"/>
  <c r="R210" i="3"/>
  <c r="R209" i="3" s="1"/>
  <c r="T210" i="3"/>
  <c r="T209" i="3" s="1"/>
  <c r="F92" i="2"/>
  <c r="E119" i="2"/>
  <c r="BE132" i="2"/>
  <c r="BE140" i="2"/>
  <c r="BE147" i="2"/>
  <c r="BE151" i="2"/>
  <c r="BE153" i="2"/>
  <c r="BE163" i="2"/>
  <c r="BE167" i="2"/>
  <c r="BE168" i="2"/>
  <c r="BE169" i="2"/>
  <c r="BE171" i="2"/>
  <c r="BE175" i="2"/>
  <c r="BE180" i="2"/>
  <c r="BE185" i="2"/>
  <c r="BE190" i="2"/>
  <c r="BE192" i="2"/>
  <c r="BE194" i="2"/>
  <c r="BE198" i="2"/>
  <c r="BE200" i="2"/>
  <c r="BE203" i="2"/>
  <c r="BE206" i="2"/>
  <c r="BE216" i="2"/>
  <c r="BE226" i="2"/>
  <c r="BE227" i="2"/>
  <c r="BE228" i="2"/>
  <c r="BE230" i="2"/>
  <c r="BE232" i="2"/>
  <c r="BK131" i="2"/>
  <c r="J131" i="2" s="1"/>
  <c r="J98" i="2" s="1"/>
  <c r="BK207" i="2"/>
  <c r="J207" i="2"/>
  <c r="J107" i="2" s="1"/>
  <c r="E85" i="3"/>
  <c r="F92" i="3"/>
  <c r="BE137" i="3"/>
  <c r="BE139" i="3"/>
  <c r="BE145" i="3"/>
  <c r="BE147" i="3"/>
  <c r="BE155" i="3"/>
  <c r="BE157" i="3"/>
  <c r="BE161" i="3"/>
  <c r="BE164" i="3"/>
  <c r="BE167" i="3"/>
  <c r="BE169" i="3"/>
  <c r="BE173" i="3"/>
  <c r="BE175" i="3"/>
  <c r="BE177" i="3"/>
  <c r="BE183" i="3"/>
  <c r="BE185" i="3"/>
  <c r="BE191" i="3"/>
  <c r="BE193" i="3"/>
  <c r="BE197" i="3"/>
  <c r="BE198" i="3"/>
  <c r="BE201" i="3"/>
  <c r="BE211" i="3"/>
  <c r="BE213" i="3"/>
  <c r="J89" i="2"/>
  <c r="J91" i="2"/>
  <c r="BE134" i="2"/>
  <c r="BE145" i="2"/>
  <c r="BE149" i="2"/>
  <c r="BE155" i="2"/>
  <c r="BE161" i="2"/>
  <c r="BE165" i="2"/>
  <c r="BE166" i="2"/>
  <c r="BE170" i="2"/>
  <c r="BE178" i="2"/>
  <c r="BE181" i="2"/>
  <c r="BE182" i="2"/>
  <c r="BE184" i="2"/>
  <c r="BE188" i="2"/>
  <c r="BE196" i="2"/>
  <c r="BE202" i="2"/>
  <c r="BE204" i="2"/>
  <c r="BE205" i="2"/>
  <c r="BE208" i="2"/>
  <c r="BK160" i="2"/>
  <c r="J160" i="2" s="1"/>
  <c r="J100" i="2" s="1"/>
  <c r="BK177" i="2"/>
  <c r="J177" i="2"/>
  <c r="J101" i="2" s="1"/>
  <c r="J89" i="3"/>
  <c r="J91" i="3"/>
  <c r="BE132" i="3"/>
  <c r="BE134" i="3"/>
  <c r="BE141" i="3"/>
  <c r="BE143" i="3"/>
  <c r="BE149" i="3"/>
  <c r="BE159" i="3"/>
  <c r="BE160" i="3"/>
  <c r="BE162" i="3"/>
  <c r="BE163" i="3"/>
  <c r="BE165" i="3"/>
  <c r="BE176" i="3"/>
  <c r="BE179" i="3"/>
  <c r="BE180" i="3"/>
  <c r="BE187" i="3"/>
  <c r="BE189" i="3"/>
  <c r="BE195" i="3"/>
  <c r="BE199" i="3"/>
  <c r="BE205" i="3"/>
  <c r="BE212" i="3"/>
  <c r="BE215" i="3"/>
  <c r="BE217" i="3"/>
  <c r="BK131" i="3"/>
  <c r="J131" i="3"/>
  <c r="J98" i="3" s="1"/>
  <c r="BK154" i="3"/>
  <c r="J154" i="3" s="1"/>
  <c r="J100" i="3" s="1"/>
  <c r="BK172" i="3"/>
  <c r="J172" i="3"/>
  <c r="J101" i="3" s="1"/>
  <c r="F34" i="2"/>
  <c r="BA95" i="1" s="1"/>
  <c r="F37" i="2"/>
  <c r="BD95" i="1" s="1"/>
  <c r="F34" i="3"/>
  <c r="BA96" i="1" s="1"/>
  <c r="F35" i="2"/>
  <c r="BB95" i="1" s="1"/>
  <c r="F35" i="3"/>
  <c r="BB96" i="1" s="1"/>
  <c r="J34" i="2"/>
  <c r="AW95" i="1" s="1"/>
  <c r="F36" i="3"/>
  <c r="BC96" i="1" s="1"/>
  <c r="F36" i="2"/>
  <c r="BC95" i="1" s="1"/>
  <c r="J34" i="3"/>
  <c r="AW96" i="1" s="1"/>
  <c r="F37" i="3"/>
  <c r="BD96" i="1" s="1"/>
  <c r="R181" i="3" l="1"/>
  <c r="R129" i="3"/>
  <c r="T186" i="2"/>
  <c r="T129" i="2"/>
  <c r="T181" i="3"/>
  <c r="T129" i="3"/>
  <c r="P181" i="3"/>
  <c r="P129" i="3"/>
  <c r="AU96" i="1" s="1"/>
  <c r="P186" i="2"/>
  <c r="P129" i="2"/>
  <c r="AU95" i="1"/>
  <c r="R186" i="2"/>
  <c r="R129" i="2"/>
  <c r="BK130" i="2"/>
  <c r="J130" i="2"/>
  <c r="J97" i="2" s="1"/>
  <c r="BK186" i="2"/>
  <c r="J186" i="2"/>
  <c r="J103" i="2"/>
  <c r="BK224" i="2"/>
  <c r="J224" i="2"/>
  <c r="J108" i="2"/>
  <c r="BK130" i="3"/>
  <c r="J130" i="3" s="1"/>
  <c r="J97" i="3" s="1"/>
  <c r="BK181" i="3"/>
  <c r="J181" i="3"/>
  <c r="J103" i="3" s="1"/>
  <c r="BK209" i="3"/>
  <c r="J209" i="3"/>
  <c r="J108" i="3"/>
  <c r="BB94" i="1"/>
  <c r="W31" i="1"/>
  <c r="F33" i="3"/>
  <c r="AZ96" i="1"/>
  <c r="J33" i="2"/>
  <c r="AV95" i="1"/>
  <c r="AT95" i="1"/>
  <c r="J33" i="3"/>
  <c r="AV96" i="1" s="1"/>
  <c r="AT96" i="1" s="1"/>
  <c r="BC94" i="1"/>
  <c r="W32" i="1"/>
  <c r="BA94" i="1"/>
  <c r="AW94" i="1"/>
  <c r="AK30" i="1"/>
  <c r="BD94" i="1"/>
  <c r="W33" i="1" s="1"/>
  <c r="F33" i="2"/>
  <c r="AZ95" i="1"/>
  <c r="BK129" i="2" l="1"/>
  <c r="J129" i="2"/>
  <c r="J96" i="2"/>
  <c r="BK129" i="3"/>
  <c r="J129" i="3" s="1"/>
  <c r="J96" i="3" s="1"/>
  <c r="AZ94" i="1"/>
  <c r="W29" i="1"/>
  <c r="AU94" i="1"/>
  <c r="AX94" i="1"/>
  <c r="AY94" i="1"/>
  <c r="W30" i="1"/>
  <c r="AV94" i="1" l="1"/>
  <c r="AK29" i="1"/>
  <c r="J30" i="2"/>
  <c r="AG95" i="1"/>
  <c r="AN95" i="1" s="1"/>
  <c r="J30" i="3"/>
  <c r="AG96" i="1"/>
  <c r="AN96" i="1"/>
  <c r="J39" i="2" l="1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<sst xmlns="http://schemas.openxmlformats.org/spreadsheetml/2006/main" count="2536" uniqueCount="398">
  <si>
    <t>Export Komplet</t>
  </si>
  <si>
    <t/>
  </si>
  <si>
    <t>2.0</t>
  </si>
  <si>
    <t>ZAMOK</t>
  </si>
  <si>
    <t>False</t>
  </si>
  <si>
    <t>{313e8a33-ba90-484b-8580-aeef595c9eba}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</si>
  <si>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</si>
  <si>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</si>
  <si>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</si>
  <si>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</si>
  <si>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</si>
  <si>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</si>
  <si>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</si>
  <si>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</si>
  <si>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20203007001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</si>
  <si>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</si>
  <si>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</si>
  <si>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v budově ZŠ Březinova 52</t>
  </si>
  <si>
    <t>KSO:</t>
  </si>
  <si>
    <t>CC-CZ:</t>
  </si>
  <si>
    <t>Místo:</t>
  </si>
  <si>
    <t>Ostrava Jih</t>
  </si>
  <si>
    <t>Datum:</t>
  </si>
  <si>
    <t>28. 7. 2020</t>
  </si>
  <si>
    <t>Zadavatel:</t>
  </si>
  <si>
    <t>IČ:</t>
  </si>
  <si>
    <t>Statturární město Ostrava, Městský obvod Ostrava J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</si>
  <si>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</si>
  <si>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</si>
  <si>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</si>
  <si>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</si>
  <si>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</si>
  <si>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</si>
  <si>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</si>
  <si>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</si>
  <si>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</si>
  <si>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</si>
  <si>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</si>
  <si>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</si>
  <si>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</si>
  <si>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</si>
  <si>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</si>
  <si>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</si>
  <si>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</si>
  <si>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</si>
  <si>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</si>
  <si>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</si>
  <si>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</si>
  <si>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</si>
  <si>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</si>
  <si>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</si>
  <si>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</si>
  <si>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</si>
  <si>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</si>
  <si>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</si>
  <si>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</si>
  <si>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</si>
  <si>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</si>
  <si>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</si>
  <si>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</si>
  <si>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</si>
  <si>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</si>
  <si>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</si>
  <si>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</si>
  <si>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</si>
  <si>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</si>
  <si>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</si>
  <si>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</si>
  <si>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</si>
  <si>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</si>
  <si>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</si>
  <si>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</si>
  <si>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</si>
  <si>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</si>
  <si>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</si>
  <si>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</si>
  <si>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</si>
  <si>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</si>
  <si>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</si>
  <si>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</si>
  <si>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</si>
  <si>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</si>
  <si>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Výměna oken v objektu ZŠ Březinova 52 - chodba</t>
  </si>
  <si>
    <t>STA</t>
  </si>
  <si>
    <t>1</t>
  </si>
  <si>
    <t>{d31eeaa9-44cd-41a3-a1f3-82ca771a83ba}</t>
  </si>
  <si>
    <t>2</t>
  </si>
  <si>
    <t>002</t>
  </si>
  <si>
    <t>Výměna oken v objektu ZŠ Březinova 52 - tělocvična</t>
  </si>
  <si>
    <t>{4f3ac608-e82c-4d69-9b87-a2da84c7f8d7}</t>
  </si>
  <si>
    <t>KRYCÍ LIST SOUPISU PRACÍ</t>
  </si>
  <si>
    <t>Objekt:</t>
  </si>
  <si>
    <t>001 - Výměna oken v objektu ZŠ Březinova 52 - chodba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</si>
  <si>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</si>
  <si>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</si>
  <si>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</si>
  <si>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</si>
  <si>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</si>
  <si>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</si>
  <si>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101 - HZS</t>
  </si>
  <si>
    <t xml:space="preserve">    6 - Úpravy povrchu, podlahy, osazení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</si>
  <si>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</si>
  <si>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</si>
  <si>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</si>
  <si>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</si>
  <si>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</si>
  <si>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</si>
  <si>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</si>
  <si>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</si>
  <si>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VRN</t>
  </si>
  <si>
    <t xml:space="preserve">    999 - Ostatní vedlejší náklady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</si>
  <si>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</si>
  <si>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</si>
  <si>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</si>
  <si>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</si>
  <si>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</si>
  <si>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</si>
  <si>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</si>
  <si>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</si>
  <si>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</si>
  <si>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</si>
  <si>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</si>
  <si>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</si>
  <si>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</si>
  <si>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</si>
  <si>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</si>
  <si>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</si>
  <si>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101</t>
  </si>
  <si>
    <t>HZS</t>
  </si>
  <si>
    <t>K</t>
  </si>
  <si>
    <t>R-1010020</t>
  </si>
  <si>
    <t xml:space="preserve">Ostatní nepředvídané práce související se zakrytými konstrukcemi </t>
  </si>
  <si>
    <t>hod</t>
  </si>
  <si>
    <t>4</t>
  </si>
  <si>
    <t>-52986113</t>
  </si>
  <si>
    <t>6</t>
  </si>
  <si>
    <t>Úpravy povrchu, podlahy, osazení</t>
  </si>
  <si>
    <t>612409991</t>
  </si>
  <si>
    <t xml:space="preserve">Úprava vnitřního ostění a nadpraží ,   D + M rohových lišt,cementový postřik,  htrubá omítka tl. do 50 mm , perlinka lepidlo , nová štuková omítka </t>
  </si>
  <si>
    <t>m2</t>
  </si>
  <si>
    <t>-246575802</t>
  </si>
  <si>
    <t>P</t>
  </si>
  <si>
    <t xml:space="preserve">Poznámka k položce:_x000D_
_x000D_
vč. oklepání stávající omítky, odvozu a likvidace odpadu na skládce, vč. poplatku za skládkovné _x000D_
vč. dodávky materiálu _x000D_
_x000D_
vč. doplnění rýh po vybouraném okně </t>
  </si>
  <si>
    <t>VV</t>
  </si>
  <si>
    <t>"chodba"(1,25+4,3*2+2,375+4,3*2+1,25+2,15*2+2,375+2,15*2)*0,3</t>
  </si>
  <si>
    <t>(1,25+4,3*2)*2*0,3</t>
  </si>
  <si>
    <t>(2,375+4,3*2)*2*0,3</t>
  </si>
  <si>
    <t>Součet</t>
  </si>
  <si>
    <t>3</t>
  </si>
  <si>
    <t>612421431</t>
  </si>
  <si>
    <t xml:space="preserve">Oprava vnitřních omítek - 300 mm na každou stranu od hrany ostění, vč. dodávky materiálu </t>
  </si>
  <si>
    <t>m</t>
  </si>
  <si>
    <t>114925607</t>
  </si>
  <si>
    <t>"chodba"(1,25*2+4,3*2+2,375*2+4,3*2+1,25*2+2,15*2+2,375*2+2,15*2)</t>
  </si>
  <si>
    <t>(1,25*2+4,3*2)*2</t>
  </si>
  <si>
    <t>(2,375*2+4,3*2)*2</t>
  </si>
  <si>
    <t>619991001</t>
  </si>
  <si>
    <t>Zakrytí podlah fólií přilepenou lepící páskou</t>
  </si>
  <si>
    <t>CS ÚRS 2018 01</t>
  </si>
  <si>
    <t>-1543355507</t>
  </si>
  <si>
    <t>"před výměnou oken"50</t>
  </si>
  <si>
    <t>5</t>
  </si>
  <si>
    <t>622212001</t>
  </si>
  <si>
    <t>Montáž kontaktního zateplení vnějšího ostění, nadpraží nebo parapetu hl. špalety do 200 mm lepením desek z polystyrenu tl do 40 mm</t>
  </si>
  <si>
    <t>CS ÚRS 2020 01</t>
  </si>
  <si>
    <t>2083934838</t>
  </si>
  <si>
    <t>"parapety"1,25*2+2,375*2</t>
  </si>
  <si>
    <t>M</t>
  </si>
  <si>
    <t>28376415</t>
  </si>
  <si>
    <t>deska z polystyrénu XPS, hrana polodrážková a hladký povrch 300kPa tl 30mm</t>
  </si>
  <si>
    <t>8</t>
  </si>
  <si>
    <t>-1010013265</t>
  </si>
  <si>
    <t>"parapety"(1,25*2+2,375*2)*0,15*1,1</t>
  </si>
  <si>
    <t>7</t>
  </si>
  <si>
    <t>629991011</t>
  </si>
  <si>
    <t>Zakrytí výplní otvorů a svislých ploch fólií přilepenou lepící páskou</t>
  </si>
  <si>
    <t>-1792703352</t>
  </si>
  <si>
    <t>1,25*13,34+2,375*13,34+2,4*11,15+1,25*11,15</t>
  </si>
  <si>
    <t>632450124</t>
  </si>
  <si>
    <t>Vyrovnávací cementový potěr tl do 50 mm ze suchých směsí provedený v pásu</t>
  </si>
  <si>
    <t>-1428332084</t>
  </si>
  <si>
    <t>"pod parapety vnitřní"1,25*0,3*2+2,375*0,3*2</t>
  </si>
  <si>
    <t>9</t>
  </si>
  <si>
    <t>R-6224099</t>
  </si>
  <si>
    <t xml:space="preserve">Oprava vnějšího  ostění a nadpraží a zateplení sloupů   -  oprava a doplnění zateplovacího systému vč. vrchní probarvené omítky </t>
  </si>
  <si>
    <t>1222072939</t>
  </si>
  <si>
    <t xml:space="preserve">Poznámka k položce:_x000D_
vč. dodávky materiálu </t>
  </si>
  <si>
    <t>(13,4*4+1,25*2+2,375*2+11,15*4)*0,15</t>
  </si>
  <si>
    <t>11,15*0,44*2+13,4*0,44</t>
  </si>
  <si>
    <t>Ostatní konstrukce a práce, bourání</t>
  </si>
  <si>
    <t>10</t>
  </si>
  <si>
    <t>941321111</t>
  </si>
  <si>
    <t>Montáž lešení řadového modulového těžkého zatížení do 300 kg/m2 š do 1,2 m v do 10 m</t>
  </si>
  <si>
    <t>-960927596</t>
  </si>
  <si>
    <t>"chodba"11*14,5</t>
  </si>
  <si>
    <t>11</t>
  </si>
  <si>
    <t>941321211</t>
  </si>
  <si>
    <t>Příplatek k lešení řadovému modulovému těžkému š 1,2 m v do 25 m za první a ZKD den použití</t>
  </si>
  <si>
    <t>-1727633822</t>
  </si>
  <si>
    <t>"nájem na 30 dní"159,5*30</t>
  </si>
  <si>
    <t>12</t>
  </si>
  <si>
    <t>941321811</t>
  </si>
  <si>
    <t>Demontáž lešení řadového modulového těžkého zatížení do 300 kg/m2 š do 1,2 m v do 10 m</t>
  </si>
  <si>
    <t>-236985694</t>
  </si>
  <si>
    <t>13</t>
  </si>
  <si>
    <t>944511111</t>
  </si>
  <si>
    <t>Montáž ochranné sítě z textilie z umělých vláken</t>
  </si>
  <si>
    <t>-564597063</t>
  </si>
  <si>
    <t>14</t>
  </si>
  <si>
    <t>944511211</t>
  </si>
  <si>
    <t>Příplatek k ochranné síti za první a ZKD den použití</t>
  </si>
  <si>
    <t>-308917715</t>
  </si>
  <si>
    <t>944511811</t>
  </si>
  <si>
    <t>Demontáž ochranné sítě z textilie z umělých vláken</t>
  </si>
  <si>
    <t>-171473089</t>
  </si>
  <si>
    <t>16</t>
  </si>
  <si>
    <t>945412112</t>
  </si>
  <si>
    <t>Teleskopická hydraulická montážní plošina výška zdvihu do 21 m</t>
  </si>
  <si>
    <t>den</t>
  </si>
  <si>
    <t>725999464</t>
  </si>
  <si>
    <t>17</t>
  </si>
  <si>
    <t>952901111</t>
  </si>
  <si>
    <t>Vyčištění budov bytové a občanské výstavby při výšce podlaží do 4 m</t>
  </si>
  <si>
    <t>603884765</t>
  </si>
  <si>
    <t>18</t>
  </si>
  <si>
    <t>968082018</t>
  </si>
  <si>
    <t>Vybourání plastových rámů oken včetně křídel plochy přes 4 m2</t>
  </si>
  <si>
    <t>-1419589243</t>
  </si>
  <si>
    <t>"stávající okna - chodbA"1,25*4,3+2,375*4,3+1,25*2,15+2,375*2,15</t>
  </si>
  <si>
    <t>(1,25*4,3*2+2,375*4,3*2)*2</t>
  </si>
  <si>
    <t>19</t>
  </si>
  <si>
    <t>R-9685022</t>
  </si>
  <si>
    <t xml:space="preserve">Odstranění vnitřního a venkovního krytu překladu </t>
  </si>
  <si>
    <t>1705865999</t>
  </si>
  <si>
    <t>"chodbA"(1,25*2*3+2,375*2*3)*2</t>
  </si>
  <si>
    <t>99</t>
  </si>
  <si>
    <t>Přesun hmot a manipulace se sutí</t>
  </si>
  <si>
    <t>998018002</t>
  </si>
  <si>
    <t>Přesun hmot ruční pro budovy v do 12 m</t>
  </si>
  <si>
    <t>t</t>
  </si>
  <si>
    <t>1133707741</t>
  </si>
  <si>
    <t>997</t>
  </si>
  <si>
    <t>Přesun sutě</t>
  </si>
  <si>
    <t>22</t>
  </si>
  <si>
    <t>997013213</t>
  </si>
  <si>
    <t>Vnitrostaveništní doprava suti a vybouraných hmot pro budovy v do 12 m ručně</t>
  </si>
  <si>
    <t>1888520564</t>
  </si>
  <si>
    <t>23</t>
  </si>
  <si>
    <t>997013501</t>
  </si>
  <si>
    <t>Odvoz suti a vybouraných hmot na skládku nebo meziskládku do 1 km se složením</t>
  </si>
  <si>
    <t>-1410002685</t>
  </si>
  <si>
    <t>24</t>
  </si>
  <si>
    <t>997013509</t>
  </si>
  <si>
    <t>Příplatek k odvozu suti a vybouraných hmot na skládku ZKD 1 km přes 1 km</t>
  </si>
  <si>
    <t>-1926367262</t>
  </si>
  <si>
    <t>4,31*14 'Přepočtené koeficientem množství</t>
  </si>
  <si>
    <t>25</t>
  </si>
  <si>
    <t>997013631</t>
  </si>
  <si>
    <t>Poplatek za uložení na skládce (skládkovné) stavebního odpadu směsného kód odpadu 17 09 04</t>
  </si>
  <si>
    <t>-1476307691</t>
  </si>
  <si>
    <t>26</t>
  </si>
  <si>
    <t>997013804</t>
  </si>
  <si>
    <t>Poplatek za uložení na skládce (skládkovné) stavebního odpadu ze skla kód odpadu 17 02 02</t>
  </si>
  <si>
    <t>851182466</t>
  </si>
  <si>
    <t>PSV</t>
  </si>
  <si>
    <t>Práce a dodávky PSV</t>
  </si>
  <si>
    <t>764</t>
  </si>
  <si>
    <t>Konstrukce klempířské</t>
  </si>
  <si>
    <t>27</t>
  </si>
  <si>
    <t>764002851</t>
  </si>
  <si>
    <t>Demontáž oplechování parapetů do suti</t>
  </si>
  <si>
    <t>-9143376</t>
  </si>
  <si>
    <t>"chodba"1,25*3*2+2,375*3*2</t>
  </si>
  <si>
    <t>28</t>
  </si>
  <si>
    <t>764216601</t>
  </si>
  <si>
    <t>Oplechování rovných parapetů mechanicky kotvené z Pz s povrchovou úpravou rš 150 mm</t>
  </si>
  <si>
    <t>279639390</t>
  </si>
  <si>
    <t>"viz. výpis kl. prvků"1,25*2+2,375*2</t>
  </si>
  <si>
    <t>29</t>
  </si>
  <si>
    <t>998764202</t>
  </si>
  <si>
    <t>Přesun hmot procentní pro konstrukce klempířské v objektech v do 12 m</t>
  </si>
  <si>
    <t>%</t>
  </si>
  <si>
    <t>-1867238543</t>
  </si>
  <si>
    <t>766</t>
  </si>
  <si>
    <t>Konstrukce truhlářské</t>
  </si>
  <si>
    <t>30</t>
  </si>
  <si>
    <t>766441821</t>
  </si>
  <si>
    <t>Demontáž parapetních desek dřevěných nebo plastových šířky do 30 cm délky přes 1,0 m</t>
  </si>
  <si>
    <t>kus</t>
  </si>
  <si>
    <t>-1403226396</t>
  </si>
  <si>
    <t>31</t>
  </si>
  <si>
    <t>766694114</t>
  </si>
  <si>
    <t>Montáž parapetních desek dřevěných nebo plastových šířky do 30 cm délky přes 2,6 m</t>
  </si>
  <si>
    <t>-634222434</t>
  </si>
  <si>
    <t>"viz. výpis vnitřních parapetů"2+2</t>
  </si>
  <si>
    <t>32</t>
  </si>
  <si>
    <t>60794103</t>
  </si>
  <si>
    <t>deska parapetní dřevotřísková vnitřní 300x1000mm vč. kotení  a dodávky kotevních prvků , vč. dodávky  a montáže pomocné konzoly</t>
  </si>
  <si>
    <t>1567660750</t>
  </si>
  <si>
    <t>"viz. výpis parapetů"1,25*2*1,05+2,375*2*1,5</t>
  </si>
  <si>
    <t>33</t>
  </si>
  <si>
    <t>998766202</t>
  </si>
  <si>
    <t>Přesun hmot procentní pro konstrukce truhlářské v objektech v do 12 m</t>
  </si>
  <si>
    <t>824473375</t>
  </si>
  <si>
    <t>767</t>
  </si>
  <si>
    <t>Konstrukce zámečnické</t>
  </si>
  <si>
    <t>34</t>
  </si>
  <si>
    <t>998767202</t>
  </si>
  <si>
    <t>Přesun hmot procentní pro zámečnické konstrukce v objektech v do 12 m</t>
  </si>
  <si>
    <t>-1018589120</t>
  </si>
  <si>
    <t>36</t>
  </si>
  <si>
    <t>R-7678901</t>
  </si>
  <si>
    <t>D+M hliníkové prosklené fasády 1250 x 13340 vč. vnitřní  avnější pásky, vč. všech systémových doplňků a příslušenství</t>
  </si>
  <si>
    <t>477333538</t>
  </si>
  <si>
    <t>37</t>
  </si>
  <si>
    <t>R-7678902</t>
  </si>
  <si>
    <t>D+M hliníkové prosklené fasády 2400 x 13340 vč. vnitřní  avnější pásky, vč. všech systémových doplňků a příslušenství</t>
  </si>
  <si>
    <t>2123120468</t>
  </si>
  <si>
    <t>38</t>
  </si>
  <si>
    <t>R-7678903</t>
  </si>
  <si>
    <t>D+M hliníkové prosklené fasády 2400 x 11150 vč. vnitřní  avnější pásky, vč. všech systémových doplňků a příslušenství</t>
  </si>
  <si>
    <t>-2073929006</t>
  </si>
  <si>
    <t>39</t>
  </si>
  <si>
    <t>R-7678904</t>
  </si>
  <si>
    <t>D+M hliníkové prosklené fasády 1250 x 11150 vč. vnitřní  avnější pásky, vč. všech systémových doplňků a příslušenství</t>
  </si>
  <si>
    <t>498655109</t>
  </si>
  <si>
    <t>784</t>
  </si>
  <si>
    <t>Dokončovací práce - malby a tapety</t>
  </si>
  <si>
    <t>41</t>
  </si>
  <si>
    <t>784181111</t>
  </si>
  <si>
    <t>Základní silikátová jednonásobná penetrace podkladu v místnostech výšky do 3,80m</t>
  </si>
  <si>
    <t>1415366623</t>
  </si>
  <si>
    <t>"chodba"(1,25*2+4,3*2+2,375*2+4,3*2+1,25*2+2,15*2+2,375*2+2,15*2)*0,5</t>
  </si>
  <si>
    <t>(1,25*2+4,3*2)*2*0,5</t>
  </si>
  <si>
    <t>(2,375*2+4,3*2)*2*0,5</t>
  </si>
  <si>
    <t>42</t>
  </si>
  <si>
    <t>784221101</t>
  </si>
  <si>
    <t>Dvojnásobné bílé malby ze směsí za sucha dobře otěruvzdorných v místnostech do 3,80 m</t>
  </si>
  <si>
    <t>-1539499200</t>
  </si>
  <si>
    <t>VRN</t>
  </si>
  <si>
    <t>999</t>
  </si>
  <si>
    <t xml:space="preserve">Ostatní vedlejší náklady </t>
  </si>
  <si>
    <t>43</t>
  </si>
  <si>
    <t>R-99905</t>
  </si>
  <si>
    <t xml:space="preserve">Vypracování výrobní dokumentace </t>
  </si>
  <si>
    <t>soubor</t>
  </si>
  <si>
    <t>-1896152886</t>
  </si>
  <si>
    <t>44</t>
  </si>
  <si>
    <t>R-99906</t>
  </si>
  <si>
    <t>Dokumentace skutečného provedení stavby v počtu a formátech dle SoD</t>
  </si>
  <si>
    <t>757902625</t>
  </si>
  <si>
    <t>45</t>
  </si>
  <si>
    <t>R-99908</t>
  </si>
  <si>
    <t>Vybudování zařízení staveniště</t>
  </si>
  <si>
    <t>-1138616904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</si>
  <si>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</t>
  </si>
  <si>
    <t>46</t>
  </si>
  <si>
    <t>R-99909</t>
  </si>
  <si>
    <t xml:space="preserve">Provoz zařízení staveniště </t>
  </si>
  <si>
    <t>-588238945</t>
  </si>
  <si>
    <t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</t>
  </si>
  <si>
    <t>47</t>
  </si>
  <si>
    <t>R-9991010</t>
  </si>
  <si>
    <t xml:space="preserve">Odstranění zařízení staveniště </t>
  </si>
  <si>
    <t>562271694</t>
  </si>
  <si>
    <t>Poznámka k položce:_x000D_
náklady  na odstranění zařízení staveniště, uvedení stavbou dotčených ploch a ploch zařízení staveniště do původního stavu</t>
  </si>
  <si>
    <t>002 - Výměna oken v objektu ZŠ Březinova 52 - tělocvična</t>
  </si>
  <si>
    <t>"oprava ostění  a nadpraží "(4,42+4,4*2)*4*0,3</t>
  </si>
  <si>
    <t>"oprava ostění  a nadpraží "(4,42*2+4,4*2)*4</t>
  </si>
  <si>
    <t>"parapety"4,42*4</t>
  </si>
  <si>
    <t>"parapety"(4,42*4)*0,15*1,1</t>
  </si>
  <si>
    <t>4,42*4,4*4</t>
  </si>
  <si>
    <t>"pod parapety vnitřní"4,42*0,3*4</t>
  </si>
  <si>
    <t>(4,42+4,4*2)*4*0,15</t>
  </si>
  <si>
    <t>4,4*0,6*3</t>
  </si>
  <si>
    <t>"tělocvična"19,9*7,5</t>
  </si>
  <si>
    <t>"nájem na 30 dní"149,25*30</t>
  </si>
  <si>
    <t>"Tělocvična"4,42*4,4*2</t>
  </si>
  <si>
    <t>"Tělocvična"4,42*4*2</t>
  </si>
  <si>
    <t>20</t>
  </si>
  <si>
    <t>R-9685024</t>
  </si>
  <si>
    <t>Zpětná montáž krytu překladu v tělocvičně vč. kotvení a dodávky kotevních prvků</t>
  </si>
  <si>
    <t>651207962</t>
  </si>
  <si>
    <t>"Tělocvična"4,42*4</t>
  </si>
  <si>
    <t>2,374*14 'Přepočtené koeficientem množství</t>
  </si>
  <si>
    <t>"tělocvična"4,42*4</t>
  </si>
  <si>
    <t>"viz. výpis kl. prvků"4,42*4</t>
  </si>
  <si>
    <t>"viz. výpis vnitřních parapetů"4</t>
  </si>
  <si>
    <t>"viz. výpis parapetů"4,42*4*1,05</t>
  </si>
  <si>
    <t>35</t>
  </si>
  <si>
    <t>R-7678900</t>
  </si>
  <si>
    <t>D+M hliníkové prosklené fasády 4420 x 4400 vč. vnitřní  avnější pásky, vč. všech systémových doplňků a příslušenství</t>
  </si>
  <si>
    <t>1024367819</t>
  </si>
  <si>
    <t>40</t>
  </si>
  <si>
    <t>R-7678950</t>
  </si>
  <si>
    <t>Odšroubování táhla od stávajícího okna v tělocvičně , táhla zůstanou zachována</t>
  </si>
  <si>
    <t>-1825229281</t>
  </si>
  <si>
    <t>"oprava ostění  a nadpraží "(4,42*2+4,4*2)*4*0,5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</si>
</sst>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A4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1"/>
      <c r="AQ5" s="21"/>
      <c r="AR5" s="19"/>
      <c r="BE5" s="25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1"/>
      <c r="AQ6" s="21"/>
      <c r="AR6" s="19"/>
      <c r="BE6" s="25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5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7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57"/>
      <c r="BS13" s="16" t="s">
        <v>6</v>
      </c>
    </row>
    <row r="14" spans="1:74" ht="12.75">
      <c r="B14" s="20"/>
      <c r="C14" s="21"/>
      <c r="D14" s="21"/>
      <c r="E14" s="262" t="s">
        <v>29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5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7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57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7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57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7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7"/>
    </row>
    <row r="23" spans="1:71" s="1" customFormat="1" ht="16.5" customHeight="1">
      <c r="B23" s="20"/>
      <c r="C23" s="21"/>
      <c r="D23" s="21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1"/>
      <c r="AP23" s="21"/>
      <c r="AQ23" s="21"/>
      <c r="AR23" s="19"/>
      <c r="BE23" s="25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7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5">
        <f>ROUND(AG94,2)</f>
        <v>0</v>
      </c>
      <c r="AL26" s="266"/>
      <c r="AM26" s="266"/>
      <c r="AN26" s="266"/>
      <c r="AO26" s="266"/>
      <c r="AP26" s="35"/>
      <c r="AQ26" s="35"/>
      <c r="AR26" s="38"/>
      <c r="BE26" s="25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7" t="s">
        <v>37</v>
      </c>
      <c r="M28" s="267"/>
      <c r="N28" s="267"/>
      <c r="O28" s="267"/>
      <c r="P28" s="267"/>
      <c r="Q28" s="35"/>
      <c r="R28" s="35"/>
      <c r="S28" s="35"/>
      <c r="T28" s="35"/>
      <c r="U28" s="35"/>
      <c r="V28" s="35"/>
      <c r="W28" s="267" t="s">
        <v>38</v>
      </c>
      <c r="X28" s="267"/>
      <c r="Y28" s="267"/>
      <c r="Z28" s="267"/>
      <c r="AA28" s="267"/>
      <c r="AB28" s="267"/>
      <c r="AC28" s="267"/>
      <c r="AD28" s="267"/>
      <c r="AE28" s="267"/>
      <c r="AF28" s="35"/>
      <c r="AG28" s="35"/>
      <c r="AH28" s="35"/>
      <c r="AI28" s="35"/>
      <c r="AJ28" s="35"/>
      <c r="AK28" s="267" t="s">
        <v>39</v>
      </c>
      <c r="AL28" s="267"/>
      <c r="AM28" s="267"/>
      <c r="AN28" s="267"/>
      <c r="AO28" s="267"/>
      <c r="AP28" s="35"/>
      <c r="AQ28" s="35"/>
      <c r="AR28" s="38"/>
      <c r="BE28" s="257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70">
        <v>0.21</v>
      </c>
      <c r="M29" s="269"/>
      <c r="N29" s="269"/>
      <c r="O29" s="269"/>
      <c r="P29" s="269"/>
      <c r="Q29" s="40"/>
      <c r="R29" s="40"/>
      <c r="S29" s="40"/>
      <c r="T29" s="40"/>
      <c r="U29" s="40"/>
      <c r="V29" s="40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0"/>
      <c r="AG29" s="40"/>
      <c r="AH29" s="40"/>
      <c r="AI29" s="40"/>
      <c r="AJ29" s="40"/>
      <c r="AK29" s="268">
        <f>ROUND(AV94, 2)</f>
        <v>0</v>
      </c>
      <c r="AL29" s="269"/>
      <c r="AM29" s="269"/>
      <c r="AN29" s="269"/>
      <c r="AO29" s="269"/>
      <c r="AP29" s="40"/>
      <c r="AQ29" s="40"/>
      <c r="AR29" s="41"/>
      <c r="BE29" s="258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70">
        <v>0.15</v>
      </c>
      <c r="M30" s="269"/>
      <c r="N30" s="269"/>
      <c r="O30" s="269"/>
      <c r="P30" s="269"/>
      <c r="Q30" s="40"/>
      <c r="R30" s="40"/>
      <c r="S30" s="40"/>
      <c r="T30" s="40"/>
      <c r="U30" s="40"/>
      <c r="V30" s="40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0"/>
      <c r="AG30" s="40"/>
      <c r="AH30" s="40"/>
      <c r="AI30" s="40"/>
      <c r="AJ30" s="40"/>
      <c r="AK30" s="268">
        <f>ROUND(AW94, 2)</f>
        <v>0</v>
      </c>
      <c r="AL30" s="269"/>
      <c r="AM30" s="269"/>
      <c r="AN30" s="269"/>
      <c r="AO30" s="269"/>
      <c r="AP30" s="40"/>
      <c r="AQ30" s="40"/>
      <c r="AR30" s="41"/>
      <c r="BE30" s="258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70">
        <v>0.21</v>
      </c>
      <c r="M31" s="269"/>
      <c r="N31" s="269"/>
      <c r="O31" s="269"/>
      <c r="P31" s="269"/>
      <c r="Q31" s="40"/>
      <c r="R31" s="40"/>
      <c r="S31" s="40"/>
      <c r="T31" s="40"/>
      <c r="U31" s="40"/>
      <c r="V31" s="40"/>
      <c r="W31" s="268">
        <f>ROUND(BB94,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40"/>
      <c r="AG31" s="40"/>
      <c r="AH31" s="40"/>
      <c r="AI31" s="40"/>
      <c r="AJ31" s="40"/>
      <c r="AK31" s="268">
        <v>0</v>
      </c>
      <c r="AL31" s="269"/>
      <c r="AM31" s="269"/>
      <c r="AN31" s="269"/>
      <c r="AO31" s="269"/>
      <c r="AP31" s="40"/>
      <c r="AQ31" s="40"/>
      <c r="AR31" s="41"/>
      <c r="BE31" s="258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70">
        <v>0.15</v>
      </c>
      <c r="M32" s="269"/>
      <c r="N32" s="269"/>
      <c r="O32" s="269"/>
      <c r="P32" s="269"/>
      <c r="Q32" s="40"/>
      <c r="R32" s="40"/>
      <c r="S32" s="40"/>
      <c r="T32" s="40"/>
      <c r="U32" s="40"/>
      <c r="V32" s="40"/>
      <c r="W32" s="268">
        <f>ROUND(BC94,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40"/>
      <c r="AG32" s="40"/>
      <c r="AH32" s="40"/>
      <c r="AI32" s="40"/>
      <c r="AJ32" s="40"/>
      <c r="AK32" s="268">
        <v>0</v>
      </c>
      <c r="AL32" s="269"/>
      <c r="AM32" s="269"/>
      <c r="AN32" s="269"/>
      <c r="AO32" s="269"/>
      <c r="AP32" s="40"/>
      <c r="AQ32" s="40"/>
      <c r="AR32" s="41"/>
      <c r="BE32" s="258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70">
        <v>0</v>
      </c>
      <c r="M33" s="269"/>
      <c r="N33" s="269"/>
      <c r="O33" s="269"/>
      <c r="P33" s="269"/>
      <c r="Q33" s="40"/>
      <c r="R33" s="40"/>
      <c r="S33" s="40"/>
      <c r="T33" s="40"/>
      <c r="U33" s="40"/>
      <c r="V33" s="40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0"/>
      <c r="AG33" s="40"/>
      <c r="AH33" s="40"/>
      <c r="AI33" s="40"/>
      <c r="AJ33" s="40"/>
      <c r="AK33" s="268">
        <v>0</v>
      </c>
      <c r="AL33" s="269"/>
      <c r="AM33" s="269"/>
      <c r="AN33" s="269"/>
      <c r="AO33" s="269"/>
      <c r="AP33" s="40"/>
      <c r="AQ33" s="40"/>
      <c r="AR33" s="41"/>
      <c r="BE33" s="25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7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71" t="s">
        <v>48</v>
      </c>
      <c r="Y35" s="272"/>
      <c r="Z35" s="272"/>
      <c r="AA35" s="272"/>
      <c r="AB35" s="272"/>
      <c r="AC35" s="44"/>
      <c r="AD35" s="44"/>
      <c r="AE35" s="44"/>
      <c r="AF35" s="44"/>
      <c r="AG35" s="44"/>
      <c r="AH35" s="44"/>
      <c r="AI35" s="44"/>
      <c r="AJ35" s="44"/>
      <c r="AK35" s="273">
        <f>SUM(AK26:AK33)</f>
        <v>0</v>
      </c>
      <c r="AL35" s="272"/>
      <c r="AM35" s="272"/>
      <c r="AN35" s="272"/>
      <c r="AO35" s="27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20203007001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5" t="str">
        <f>K6</f>
        <v>Výměna oken v budově ZŠ Březinova 52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Ostrava Jih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7" t="str">
        <f>IF(AN8= "","",AN8)</f>
        <v>28. 7. 2020</v>
      </c>
      <c r="AN87" s="27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Statturární město Ostrava, Městský obvod Ostrava J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78" t="str">
        <f>IF(E17="","",E17)</f>
        <v xml:space="preserve"> </v>
      </c>
      <c r="AN89" s="279"/>
      <c r="AO89" s="279"/>
      <c r="AP89" s="279"/>
      <c r="AQ89" s="35"/>
      <c r="AR89" s="38"/>
      <c r="AS89" s="280" t="s">
        <v>56</v>
      </c>
      <c r="AT89" s="28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78" t="str">
        <f>IF(E20="","",E20)</f>
        <v>Barbora Kyšková</v>
      </c>
      <c r="AN90" s="279"/>
      <c r="AO90" s="279"/>
      <c r="AP90" s="279"/>
      <c r="AQ90" s="35"/>
      <c r="AR90" s="38"/>
      <c r="AS90" s="282"/>
      <c r="AT90" s="28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4"/>
      <c r="AT91" s="28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6" t="s">
        <v>57</v>
      </c>
      <c r="D92" s="287"/>
      <c r="E92" s="287"/>
      <c r="F92" s="287"/>
      <c r="G92" s="287"/>
      <c r="H92" s="72"/>
      <c r="I92" s="288" t="s">
        <v>58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9" t="s">
        <v>59</v>
      </c>
      <c r="AH92" s="287"/>
      <c r="AI92" s="287"/>
      <c r="AJ92" s="287"/>
      <c r="AK92" s="287"/>
      <c r="AL92" s="287"/>
      <c r="AM92" s="287"/>
      <c r="AN92" s="288" t="s">
        <v>60</v>
      </c>
      <c r="AO92" s="287"/>
      <c r="AP92" s="290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4">
        <f>ROUND(SUM(AG95:AG96),2)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24.75" customHeight="1">
      <c r="A95" s="92" t="s">
        <v>80</v>
      </c>
      <c r="B95" s="93"/>
      <c r="C95" s="94"/>
      <c r="D95" s="293" t="s">
        <v>81</v>
      </c>
      <c r="E95" s="293"/>
      <c r="F95" s="293"/>
      <c r="G95" s="293"/>
      <c r="H95" s="293"/>
      <c r="I95" s="95"/>
      <c r="J95" s="293" t="s">
        <v>82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'001 - Výměna oken v objek...'!J30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6" t="s">
        <v>83</v>
      </c>
      <c r="AR95" s="97"/>
      <c r="AS95" s="98">
        <v>0</v>
      </c>
      <c r="AT95" s="99">
        <f>ROUND(SUM(AV95:AW95),2)</f>
        <v>0</v>
      </c>
      <c r="AU95" s="100">
        <f>'001 - Výměna oken v objek...'!P129</f>
        <v>0</v>
      </c>
      <c r="AV95" s="99">
        <f>'001 - Výměna oken v objek...'!J33</f>
        <v>0</v>
      </c>
      <c r="AW95" s="99">
        <f>'001 - Výměna oken v objek...'!J34</f>
        <v>0</v>
      </c>
      <c r="AX95" s="99">
        <f>'001 - Výměna oken v objek...'!J35</f>
        <v>0</v>
      </c>
      <c r="AY95" s="99">
        <f>'001 - Výměna oken v objek...'!J36</f>
        <v>0</v>
      </c>
      <c r="AZ95" s="99">
        <f>'001 - Výměna oken v objek...'!F33</f>
        <v>0</v>
      </c>
      <c r="BA95" s="99">
        <f>'001 - Výměna oken v objek...'!F34</f>
        <v>0</v>
      </c>
      <c r="BB95" s="99">
        <f>'001 - Výměna oken v objek...'!F35</f>
        <v>0</v>
      </c>
      <c r="BC95" s="99">
        <f>'001 - Výměna oken v objek...'!F36</f>
        <v>0</v>
      </c>
      <c r="BD95" s="101">
        <f>'001 - Výměna oken v objek...'!F37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24.75" customHeight="1">
      <c r="A96" s="92" t="s">
        <v>80</v>
      </c>
      <c r="B96" s="93"/>
      <c r="C96" s="94"/>
      <c r="D96" s="293" t="s">
        <v>87</v>
      </c>
      <c r="E96" s="293"/>
      <c r="F96" s="293"/>
      <c r="G96" s="293"/>
      <c r="H96" s="293"/>
      <c r="I96" s="95"/>
      <c r="J96" s="293" t="s">
        <v>88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'002 - Výměna oken v objek...'!J30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6" t="s">
        <v>83</v>
      </c>
      <c r="AR96" s="97"/>
      <c r="AS96" s="103">
        <v>0</v>
      </c>
      <c r="AT96" s="104">
        <f>ROUND(SUM(AV96:AW96),2)</f>
        <v>0</v>
      </c>
      <c r="AU96" s="105">
        <f>'002 - Výměna oken v objek...'!P129</f>
        <v>0</v>
      </c>
      <c r="AV96" s="104">
        <f>'002 - Výměna oken v objek...'!J33</f>
        <v>0</v>
      </c>
      <c r="AW96" s="104">
        <f>'002 - Výměna oken v objek...'!J34</f>
        <v>0</v>
      </c>
      <c r="AX96" s="104">
        <f>'002 - Výměna oken v objek...'!J35</f>
        <v>0</v>
      </c>
      <c r="AY96" s="104">
        <f>'002 - Výměna oken v objek...'!J36</f>
        <v>0</v>
      </c>
      <c r="AZ96" s="104">
        <f>'002 - Výměna oken v objek...'!F33</f>
        <v>0</v>
      </c>
      <c r="BA96" s="104">
        <f>'002 - Výměna oken v objek...'!F34</f>
        <v>0</v>
      </c>
      <c r="BB96" s="104">
        <f>'002 - Výměna oken v objek...'!F35</f>
        <v>0</v>
      </c>
      <c r="BC96" s="104">
        <f>'002 - Výměna oken v objek...'!F36</f>
        <v>0</v>
      </c>
      <c r="BD96" s="106">
        <f>'002 - Výměna oken v objek...'!F37</f>
        <v>0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FI3FK34kDurUkFZ+eCh6gD05QrChO7JV2EjqVcnGbzcTlHaY1itYgaGdY9+dt2mMv9B2VOzsqSLO+wKYsJeseg==" saltValue="+Wx9LqKyto4hjJuLA8sGCLpwfBPsQF0PwzzBJiiLFHKSMG457olPplGOgp8tfy5w0pgUtsvyhzrIw/s9ZON7P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Výměna oken v objek...'!C2" display="/"/>
    <hyperlink ref="A96" location="'002 - Výměna oken v obj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6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7" t="str">
        <f>'Rekapitulace stavby'!K6</f>
        <v>Výměna oken v budově ZŠ Březinova 52</v>
      </c>
      <c r="F7" s="298"/>
      <c r="G7" s="298"/>
      <c r="H7" s="298"/>
      <c r="I7" s="107"/>
      <c r="L7" s="19"/>
    </row>
    <row r="8" spans="1:46" s="2" customFormat="1" ht="12" customHeight="1">
      <c r="A8" s="33"/>
      <c r="B8" s="38"/>
      <c r="C8" s="33"/>
      <c r="D8" s="113" t="s">
        <v>91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9" t="s">
        <v>92</v>
      </c>
      <c r="F9" s="300"/>
      <c r="G9" s="300"/>
      <c r="H9" s="30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28. 7. 2020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1" t="str">
        <f>'Rekapitulace stavby'!E14</f>
        <v>Vyplň údaj</v>
      </c>
      <c r="F18" s="302"/>
      <c r="G18" s="302"/>
      <c r="H18" s="302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3" t="s">
        <v>1</v>
      </c>
      <c r="F27" s="303"/>
      <c r="G27" s="303"/>
      <c r="H27" s="30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ROUND((SUM(BE129:BE233)),  2)</f>
        <v>0</v>
      </c>
      <c r="G33" s="33"/>
      <c r="H33" s="33"/>
      <c r="I33" s="130">
        <v>0.21</v>
      </c>
      <c r="J33" s="129">
        <f>ROUND(((SUM(BE129:BE233))*I33),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ROUND((SUM(BF129:BF233)),  2)</f>
        <v>0</v>
      </c>
      <c r="G34" s="33"/>
      <c r="H34" s="33"/>
      <c r="I34" s="130">
        <v>0.15</v>
      </c>
      <c r="J34" s="129">
        <f>ROUND(((SUM(BF129:BF233))*I34),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ROUND((SUM(BG129:BG233)),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ROUND((SUM(BH129:BH233)),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ROUND((SUM(BI129:BI233)),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Výměna oken v budově ZŠ Březinova 52</v>
      </c>
      <c r="F85" s="305"/>
      <c r="G85" s="305"/>
      <c r="H85" s="305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5" t="str">
        <f>E9</f>
        <v>001 - Výměna oken v objektu ZŠ Březinova 52 - chodba</v>
      </c>
      <c r="F87" s="306"/>
      <c r="G87" s="306"/>
      <c r="H87" s="306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Ostrava Jih</v>
      </c>
      <c r="G89" s="35"/>
      <c r="H89" s="35"/>
      <c r="I89" s="116" t="s">
        <v>22</v>
      </c>
      <c r="J89" s="65" t="str">
        <f>IF(J12="","",J12)</f>
        <v>28. 7. 2020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Statturární město Ostrava, Městský obvod Ostrava J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Barbora Kyšková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94</v>
      </c>
      <c r="D94" s="156"/>
      <c r="E94" s="156"/>
      <c r="F94" s="156"/>
      <c r="G94" s="156"/>
      <c r="H94" s="156"/>
      <c r="I94" s="157"/>
      <c r="J94" s="158" t="s">
        <v>95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96</v>
      </c>
      <c r="D96" s="35"/>
      <c r="E96" s="35"/>
      <c r="F96" s="35"/>
      <c r="G96" s="35"/>
      <c r="H96" s="35"/>
      <c r="I96" s="114"/>
      <c r="J96" s="83">
        <f>J129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60"/>
      <c r="C97" s="161"/>
      <c r="D97" s="162" t="s">
        <v>98</v>
      </c>
      <c r="E97" s="163"/>
      <c r="F97" s="163"/>
      <c r="G97" s="163"/>
      <c r="H97" s="163"/>
      <c r="I97" s="164"/>
      <c r="J97" s="165">
        <f>J130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99</v>
      </c>
      <c r="E98" s="170"/>
      <c r="F98" s="170"/>
      <c r="G98" s="170"/>
      <c r="H98" s="170"/>
      <c r="I98" s="171"/>
      <c r="J98" s="172">
        <f>J131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100</v>
      </c>
      <c r="E99" s="170"/>
      <c r="F99" s="170"/>
      <c r="G99" s="170"/>
      <c r="H99" s="170"/>
      <c r="I99" s="171"/>
      <c r="J99" s="172">
        <f>J133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101</v>
      </c>
      <c r="E100" s="170"/>
      <c r="F100" s="170"/>
      <c r="G100" s="170"/>
      <c r="H100" s="170"/>
      <c r="I100" s="171"/>
      <c r="J100" s="172">
        <f>J160</f>
        <v>0</v>
      </c>
      <c r="K100" s="168"/>
      <c r="L100" s="173"/>
    </row>
    <row r="101" spans="1:31" s="10" customFormat="1" ht="14.85" customHeight="1">
      <c r="B101" s="167"/>
      <c r="C101" s="168"/>
      <c r="D101" s="169" t="s">
        <v>102</v>
      </c>
      <c r="E101" s="170"/>
      <c r="F101" s="170"/>
      <c r="G101" s="170"/>
      <c r="H101" s="170"/>
      <c r="I101" s="171"/>
      <c r="J101" s="172">
        <f>J177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103</v>
      </c>
      <c r="E102" s="170"/>
      <c r="F102" s="170"/>
      <c r="G102" s="170"/>
      <c r="H102" s="170"/>
      <c r="I102" s="171"/>
      <c r="J102" s="172">
        <f>J179</f>
        <v>0</v>
      </c>
      <c r="K102" s="168"/>
      <c r="L102" s="173"/>
    </row>
    <row r="103" spans="1:31" s="9" customFormat="1" ht="24.95" customHeight="1">
      <c r="B103" s="160"/>
      <c r="C103" s="161"/>
      <c r="D103" s="162" t="s">
        <v>104</v>
      </c>
      <c r="E103" s="163"/>
      <c r="F103" s="163"/>
      <c r="G103" s="163"/>
      <c r="H103" s="163"/>
      <c r="I103" s="164"/>
      <c r="J103" s="165">
        <f>J186</f>
        <v>0</v>
      </c>
      <c r="K103" s="161"/>
      <c r="L103" s="166"/>
    </row>
    <row r="104" spans="1:31" s="10" customFormat="1" ht="19.899999999999999" customHeight="1">
      <c r="B104" s="167"/>
      <c r="C104" s="168"/>
      <c r="D104" s="169" t="s">
        <v>105</v>
      </c>
      <c r="E104" s="170"/>
      <c r="F104" s="170"/>
      <c r="G104" s="170"/>
      <c r="H104" s="170"/>
      <c r="I104" s="171"/>
      <c r="J104" s="172">
        <f>J187</f>
        <v>0</v>
      </c>
      <c r="K104" s="168"/>
      <c r="L104" s="173"/>
    </row>
    <row r="105" spans="1:31" s="10" customFormat="1" ht="19.899999999999999" customHeight="1">
      <c r="B105" s="167"/>
      <c r="C105" s="168"/>
      <c r="D105" s="169" t="s">
        <v>106</v>
      </c>
      <c r="E105" s="170"/>
      <c r="F105" s="170"/>
      <c r="G105" s="170"/>
      <c r="H105" s="170"/>
      <c r="I105" s="171"/>
      <c r="J105" s="172">
        <f>J193</f>
        <v>0</v>
      </c>
      <c r="K105" s="168"/>
      <c r="L105" s="173"/>
    </row>
    <row r="106" spans="1:31" s="10" customFormat="1" ht="19.899999999999999" customHeight="1">
      <c r="B106" s="167"/>
      <c r="C106" s="168"/>
      <c r="D106" s="169" t="s">
        <v>107</v>
      </c>
      <c r="E106" s="170"/>
      <c r="F106" s="170"/>
      <c r="G106" s="170"/>
      <c r="H106" s="170"/>
      <c r="I106" s="171"/>
      <c r="J106" s="172">
        <f>J201</f>
        <v>0</v>
      </c>
      <c r="K106" s="168"/>
      <c r="L106" s="173"/>
    </row>
    <row r="107" spans="1:31" s="10" customFormat="1" ht="19.899999999999999" customHeight="1">
      <c r="B107" s="167"/>
      <c r="C107" s="168"/>
      <c r="D107" s="169" t="s">
        <v>108</v>
      </c>
      <c r="E107" s="170"/>
      <c r="F107" s="170"/>
      <c r="G107" s="170"/>
      <c r="H107" s="170"/>
      <c r="I107" s="171"/>
      <c r="J107" s="172">
        <f>J207</f>
        <v>0</v>
      </c>
      <c r="K107" s="168"/>
      <c r="L107" s="173"/>
    </row>
    <row r="108" spans="1:31" s="9" customFormat="1" ht="24.95" customHeight="1">
      <c r="B108" s="160"/>
      <c r="C108" s="161"/>
      <c r="D108" s="162" t="s">
        <v>109</v>
      </c>
      <c r="E108" s="163"/>
      <c r="F108" s="163"/>
      <c r="G108" s="163"/>
      <c r="H108" s="163"/>
      <c r="I108" s="164"/>
      <c r="J108" s="165">
        <f>J224</f>
        <v>0</v>
      </c>
      <c r="K108" s="161"/>
      <c r="L108" s="166"/>
    </row>
    <row r="109" spans="1:31" s="10" customFormat="1" ht="19.899999999999999" customHeight="1">
      <c r="B109" s="167"/>
      <c r="C109" s="168"/>
      <c r="D109" s="169" t="s">
        <v>110</v>
      </c>
      <c r="E109" s="170"/>
      <c r="F109" s="170"/>
      <c r="G109" s="170"/>
      <c r="H109" s="170"/>
      <c r="I109" s="171"/>
      <c r="J109" s="172">
        <f>J225</f>
        <v>0</v>
      </c>
      <c r="K109" s="168"/>
      <c r="L109" s="173"/>
    </row>
    <row r="110" spans="1:31" s="2" customFormat="1" ht="21.7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53"/>
      <c r="C111" s="54"/>
      <c r="D111" s="54"/>
      <c r="E111" s="54"/>
      <c r="F111" s="54"/>
      <c r="G111" s="54"/>
      <c r="H111" s="54"/>
      <c r="I111" s="151"/>
      <c r="J111" s="54"/>
      <c r="K111" s="54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5"/>
      <c r="C115" s="56"/>
      <c r="D115" s="56"/>
      <c r="E115" s="56"/>
      <c r="F115" s="56"/>
      <c r="G115" s="56"/>
      <c r="H115" s="56"/>
      <c r="I115" s="154"/>
      <c r="J115" s="56"/>
      <c r="K115" s="56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111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5"/>
      <c r="D119" s="35"/>
      <c r="E119" s="304" t="str">
        <f>E7</f>
        <v>Výměna oken v budově ZŠ Březinova 52</v>
      </c>
      <c r="F119" s="305"/>
      <c r="G119" s="305"/>
      <c r="H119" s="30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91</v>
      </c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75" t="str">
        <f>E9</f>
        <v>001 - Výměna oken v objektu ZŠ Březinova 52 - chodba</v>
      </c>
      <c r="F121" s="306"/>
      <c r="G121" s="306"/>
      <c r="H121" s="306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5"/>
      <c r="E123" s="35"/>
      <c r="F123" s="26" t="str">
        <f>F12</f>
        <v>Ostrava Jih</v>
      </c>
      <c r="G123" s="35"/>
      <c r="H123" s="35"/>
      <c r="I123" s="116" t="s">
        <v>22</v>
      </c>
      <c r="J123" s="65" t="str">
        <f>IF(J12="","",J12)</f>
        <v>28. 7. 2020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5"/>
      <c r="E125" s="35"/>
      <c r="F125" s="26" t="str">
        <f>E15</f>
        <v>Statturární město Ostrava, Městský obvod Ostrava J</v>
      </c>
      <c r="G125" s="35"/>
      <c r="H125" s="35"/>
      <c r="I125" s="116" t="s">
        <v>30</v>
      </c>
      <c r="J125" s="31" t="str">
        <f>E21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28</v>
      </c>
      <c r="D126" s="35"/>
      <c r="E126" s="35"/>
      <c r="F126" s="26" t="str">
        <f>IF(E18="","",E18)</f>
        <v>Vyplň údaj</v>
      </c>
      <c r="G126" s="35"/>
      <c r="H126" s="35"/>
      <c r="I126" s="116" t="s">
        <v>33</v>
      </c>
      <c r="J126" s="31" t="str">
        <f>E24</f>
        <v>Barbora Kyšková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74"/>
      <c r="B128" s="175"/>
      <c r="C128" s="176" t="s">
        <v>112</v>
      </c>
      <c r="D128" s="177" t="s">
        <v>61</v>
      </c>
      <c r="E128" s="177" t="s">
        <v>57</v>
      </c>
      <c r="F128" s="177" t="s">
        <v>58</v>
      </c>
      <c r="G128" s="177" t="s">
        <v>113</v>
      </c>
      <c r="H128" s="177" t="s">
        <v>114</v>
      </c>
      <c r="I128" s="178" t="s">
        <v>115</v>
      </c>
      <c r="J128" s="177" t="s">
        <v>95</v>
      </c>
      <c r="K128" s="179" t="s">
        <v>116</v>
      </c>
      <c r="L128" s="180"/>
      <c r="M128" s="74" t="s">
        <v>1</v>
      </c>
      <c r="N128" s="75" t="s">
        <v>40</v>
      </c>
      <c r="O128" s="75" t="s">
        <v>117</v>
      </c>
      <c r="P128" s="75" t="s">
        <v>118</v>
      </c>
      <c r="Q128" s="75" t="s">
        <v>119</v>
      </c>
      <c r="R128" s="75" t="s">
        <v>120</v>
      </c>
      <c r="S128" s="75" t="s">
        <v>121</v>
      </c>
      <c r="T128" s="76" t="s">
        <v>122</v>
      </c>
      <c r="U128" s="174"/>
      <c r="V128" s="174"/>
      <c r="W128" s="174"/>
      <c r="X128" s="174"/>
      <c r="Y128" s="174"/>
      <c r="Z128" s="174"/>
      <c r="AA128" s="174"/>
      <c r="AB128" s="174"/>
      <c r="AC128" s="174"/>
      <c r="AD128" s="174"/>
      <c r="AE128" s="174"/>
    </row>
    <row r="129" spans="1:65" s="2" customFormat="1" ht="22.9" customHeight="1">
      <c r="A129" s="33"/>
      <c r="B129" s="34"/>
      <c r="C129" s="81" t="s">
        <v>123</v>
      </c>
      <c r="D129" s="35"/>
      <c r="E129" s="35"/>
      <c r="F129" s="35"/>
      <c r="G129" s="35"/>
      <c r="H129" s="35"/>
      <c r="I129" s="114"/>
      <c r="J129" s="181">
        <f>BK129</f>
        <v>0</v>
      </c>
      <c r="K129" s="35"/>
      <c r="L129" s="38"/>
      <c r="M129" s="77"/>
      <c r="N129" s="182"/>
      <c r="O129" s="78"/>
      <c r="P129" s="183">
        <f>P130+P186+P224</f>
        <v>0</v>
      </c>
      <c r="Q129" s="78"/>
      <c r="R129" s="183">
        <f>R130+R186+R224</f>
        <v>3.1618176</v>
      </c>
      <c r="S129" s="78"/>
      <c r="T129" s="184">
        <f>T130+T186+T224</f>
        <v>4.3100054999999999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75</v>
      </c>
      <c r="AU129" s="16" t="s">
        <v>97</v>
      </c>
      <c r="BK129" s="185">
        <f>BK130+BK186+BK224</f>
        <v>0</v>
      </c>
    </row>
    <row r="130" spans="1:65" s="12" customFormat="1" ht="25.9" customHeight="1">
      <c r="B130" s="186"/>
      <c r="C130" s="187"/>
      <c r="D130" s="188" t="s">
        <v>75</v>
      </c>
      <c r="E130" s="189" t="s">
        <v>124</v>
      </c>
      <c r="F130" s="189" t="s">
        <v>125</v>
      </c>
      <c r="G130" s="187"/>
      <c r="H130" s="187"/>
      <c r="I130" s="190"/>
      <c r="J130" s="191">
        <f>BK130</f>
        <v>0</v>
      </c>
      <c r="K130" s="187"/>
      <c r="L130" s="192"/>
      <c r="M130" s="193"/>
      <c r="N130" s="194"/>
      <c r="O130" s="194"/>
      <c r="P130" s="195">
        <f>P131+P133+P160+P179</f>
        <v>0</v>
      </c>
      <c r="Q130" s="194"/>
      <c r="R130" s="195">
        <f>R131+R133+R160+R179</f>
        <v>3.0697025999999998</v>
      </c>
      <c r="S130" s="194"/>
      <c r="T130" s="196">
        <f>T131+T133+T160+T179</f>
        <v>4.1649329999999996</v>
      </c>
      <c r="AR130" s="197" t="s">
        <v>84</v>
      </c>
      <c r="AT130" s="198" t="s">
        <v>75</v>
      </c>
      <c r="AU130" s="198" t="s">
        <v>76</v>
      </c>
      <c r="AY130" s="197" t="s">
        <v>126</v>
      </c>
      <c r="BK130" s="199">
        <f>BK131+BK133+BK160+BK179</f>
        <v>0</v>
      </c>
    </row>
    <row r="131" spans="1:65" s="12" customFormat="1" ht="22.9" customHeight="1">
      <c r="B131" s="186"/>
      <c r="C131" s="187"/>
      <c r="D131" s="188" t="s">
        <v>75</v>
      </c>
      <c r="E131" s="200" t="s">
        <v>127</v>
      </c>
      <c r="F131" s="200" t="s">
        <v>128</v>
      </c>
      <c r="G131" s="187"/>
      <c r="H131" s="187"/>
      <c r="I131" s="190"/>
      <c r="J131" s="201">
        <f>BK131</f>
        <v>0</v>
      </c>
      <c r="K131" s="187"/>
      <c r="L131" s="192"/>
      <c r="M131" s="193"/>
      <c r="N131" s="194"/>
      <c r="O131" s="194"/>
      <c r="P131" s="195">
        <f>P132</f>
        <v>0</v>
      </c>
      <c r="Q131" s="194"/>
      <c r="R131" s="195">
        <f>R132</f>
        <v>0</v>
      </c>
      <c r="S131" s="194"/>
      <c r="T131" s="196">
        <f>T132</f>
        <v>0</v>
      </c>
      <c r="AR131" s="197" t="s">
        <v>84</v>
      </c>
      <c r="AT131" s="198" t="s">
        <v>75</v>
      </c>
      <c r="AU131" s="198" t="s">
        <v>84</v>
      </c>
      <c r="AY131" s="197" t="s">
        <v>126</v>
      </c>
      <c r="BK131" s="199">
        <f>BK132</f>
        <v>0</v>
      </c>
    </row>
    <row r="132" spans="1:65" s="2" customFormat="1" ht="21.75" customHeight="1">
      <c r="A132" s="33"/>
      <c r="B132" s="34"/>
      <c r="C132" s="202" t="s">
        <v>84</v>
      </c>
      <c r="D132" s="202" t="s">
        <v>129</v>
      </c>
      <c r="E132" s="203" t="s">
        <v>130</v>
      </c>
      <c r="F132" s="204" t="s">
        <v>131</v>
      </c>
      <c r="G132" s="205" t="s">
        <v>132</v>
      </c>
      <c r="H132" s="206">
        <v>50</v>
      </c>
      <c r="I132" s="207"/>
      <c r="J132" s="208">
        <f>ROUND(I132*H132,2)</f>
        <v>0</v>
      </c>
      <c r="K132" s="204" t="s">
        <v>1</v>
      </c>
      <c r="L132" s="38"/>
      <c r="M132" s="209" t="s">
        <v>1</v>
      </c>
      <c r="N132" s="210" t="s">
        <v>41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133</v>
      </c>
      <c r="AT132" s="213" t="s">
        <v>129</v>
      </c>
      <c r="AU132" s="213" t="s">
        <v>86</v>
      </c>
      <c r="AY132" s="16" t="s">
        <v>126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84</v>
      </c>
      <c r="BK132" s="214">
        <f>ROUND(I132*H132,2)</f>
        <v>0</v>
      </c>
      <c r="BL132" s="16" t="s">
        <v>133</v>
      </c>
      <c r="BM132" s="213" t="s">
        <v>134</v>
      </c>
    </row>
    <row r="133" spans="1:65" s="12" customFormat="1" ht="22.9" customHeight="1">
      <c r="B133" s="186"/>
      <c r="C133" s="187"/>
      <c r="D133" s="188" t="s">
        <v>75</v>
      </c>
      <c r="E133" s="200" t="s">
        <v>135</v>
      </c>
      <c r="F133" s="200" t="s">
        <v>136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SUM(P134:P159)</f>
        <v>0</v>
      </c>
      <c r="Q133" s="194"/>
      <c r="R133" s="195">
        <f>SUM(R134:R159)</f>
        <v>3.0677026000000001</v>
      </c>
      <c r="S133" s="194"/>
      <c r="T133" s="196">
        <f>SUM(T134:T159)</f>
        <v>0</v>
      </c>
      <c r="AR133" s="197" t="s">
        <v>84</v>
      </c>
      <c r="AT133" s="198" t="s">
        <v>75</v>
      </c>
      <c r="AU133" s="198" t="s">
        <v>84</v>
      </c>
      <c r="AY133" s="197" t="s">
        <v>126</v>
      </c>
      <c r="BK133" s="199">
        <f>SUM(BK134:BK159)</f>
        <v>0</v>
      </c>
    </row>
    <row r="134" spans="1:65" s="2" customFormat="1" ht="33" customHeight="1">
      <c r="A134" s="33"/>
      <c r="B134" s="34"/>
      <c r="C134" s="202" t="s">
        <v>86</v>
      </c>
      <c r="D134" s="202" t="s">
        <v>129</v>
      </c>
      <c r="E134" s="203" t="s">
        <v>137</v>
      </c>
      <c r="F134" s="204" t="s">
        <v>138</v>
      </c>
      <c r="G134" s="205" t="s">
        <v>139</v>
      </c>
      <c r="H134" s="206">
        <v>22.41</v>
      </c>
      <c r="I134" s="207"/>
      <c r="J134" s="208">
        <f>ROUND(I134*H134,2)</f>
        <v>0</v>
      </c>
      <c r="K134" s="204" t="s">
        <v>1</v>
      </c>
      <c r="L134" s="38"/>
      <c r="M134" s="209" t="s">
        <v>1</v>
      </c>
      <c r="N134" s="210" t="s">
        <v>41</v>
      </c>
      <c r="O134" s="70"/>
      <c r="P134" s="211">
        <f>O134*H134</f>
        <v>0</v>
      </c>
      <c r="Q134" s="211">
        <v>4.3200000000000001E-3</v>
      </c>
      <c r="R134" s="211">
        <f>Q134*H134</f>
        <v>9.68112E-2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133</v>
      </c>
      <c r="AT134" s="213" t="s">
        <v>129</v>
      </c>
      <c r="AU134" s="213" t="s">
        <v>86</v>
      </c>
      <c r="AY134" s="16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133</v>
      </c>
      <c r="BM134" s="213" t="s">
        <v>140</v>
      </c>
    </row>
    <row r="135" spans="1:65" s="2" customFormat="1" ht="68.25">
      <c r="A135" s="33"/>
      <c r="B135" s="34"/>
      <c r="C135" s="35"/>
      <c r="D135" s="215" t="s">
        <v>141</v>
      </c>
      <c r="E135" s="35"/>
      <c r="F135" s="216" t="s">
        <v>142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141</v>
      </c>
      <c r="AU135" s="16" t="s">
        <v>86</v>
      </c>
    </row>
    <row r="136" spans="1:65" s="13" customFormat="1" ht="22.5">
      <c r="B136" s="219"/>
      <c r="C136" s="220"/>
      <c r="D136" s="215" t="s">
        <v>143</v>
      </c>
      <c r="E136" s="221" t="s">
        <v>1</v>
      </c>
      <c r="F136" s="222" t="s">
        <v>144</v>
      </c>
      <c r="G136" s="220"/>
      <c r="H136" s="223">
        <v>9.9149999999999991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143</v>
      </c>
      <c r="AU136" s="229" t="s">
        <v>86</v>
      </c>
      <c r="AV136" s="13" t="s">
        <v>86</v>
      </c>
      <c r="AW136" s="13" t="s">
        <v>32</v>
      </c>
      <c r="AX136" s="13" t="s">
        <v>76</v>
      </c>
      <c r="AY136" s="229" t="s">
        <v>126</v>
      </c>
    </row>
    <row r="137" spans="1:65" s="13" customFormat="1" ht="11.25">
      <c r="B137" s="219"/>
      <c r="C137" s="220"/>
      <c r="D137" s="215" t="s">
        <v>143</v>
      </c>
      <c r="E137" s="221" t="s">
        <v>1</v>
      </c>
      <c r="F137" s="222" t="s">
        <v>145</v>
      </c>
      <c r="G137" s="220"/>
      <c r="H137" s="223">
        <v>5.91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143</v>
      </c>
      <c r="AU137" s="229" t="s">
        <v>86</v>
      </c>
      <c r="AV137" s="13" t="s">
        <v>86</v>
      </c>
      <c r="AW137" s="13" t="s">
        <v>32</v>
      </c>
      <c r="AX137" s="13" t="s">
        <v>76</v>
      </c>
      <c r="AY137" s="229" t="s">
        <v>126</v>
      </c>
    </row>
    <row r="138" spans="1:65" s="13" customFormat="1" ht="11.25">
      <c r="B138" s="219"/>
      <c r="C138" s="220"/>
      <c r="D138" s="215" t="s">
        <v>143</v>
      </c>
      <c r="E138" s="221" t="s">
        <v>1</v>
      </c>
      <c r="F138" s="222" t="s">
        <v>146</v>
      </c>
      <c r="G138" s="220"/>
      <c r="H138" s="223">
        <v>6.585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143</v>
      </c>
      <c r="AU138" s="229" t="s">
        <v>86</v>
      </c>
      <c r="AV138" s="13" t="s">
        <v>86</v>
      </c>
      <c r="AW138" s="13" t="s">
        <v>32</v>
      </c>
      <c r="AX138" s="13" t="s">
        <v>76</v>
      </c>
      <c r="AY138" s="229" t="s">
        <v>126</v>
      </c>
    </row>
    <row r="139" spans="1:65" s="14" customFormat="1" ht="11.25">
      <c r="B139" s="230"/>
      <c r="C139" s="231"/>
      <c r="D139" s="215" t="s">
        <v>143</v>
      </c>
      <c r="E139" s="232" t="s">
        <v>1</v>
      </c>
      <c r="F139" s="233" t="s">
        <v>147</v>
      </c>
      <c r="G139" s="231"/>
      <c r="H139" s="234">
        <v>22.41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143</v>
      </c>
      <c r="AU139" s="240" t="s">
        <v>86</v>
      </c>
      <c r="AV139" s="14" t="s">
        <v>133</v>
      </c>
      <c r="AW139" s="14" t="s">
        <v>32</v>
      </c>
      <c r="AX139" s="14" t="s">
        <v>84</v>
      </c>
      <c r="AY139" s="240" t="s">
        <v>126</v>
      </c>
    </row>
    <row r="140" spans="1:65" s="2" customFormat="1" ht="21.75" customHeight="1">
      <c r="A140" s="33"/>
      <c r="B140" s="34"/>
      <c r="C140" s="202" t="s">
        <v>148</v>
      </c>
      <c r="D140" s="202" t="s">
        <v>129</v>
      </c>
      <c r="E140" s="203" t="s">
        <v>149</v>
      </c>
      <c r="F140" s="204" t="s">
        <v>150</v>
      </c>
      <c r="G140" s="205" t="s">
        <v>151</v>
      </c>
      <c r="H140" s="206">
        <v>89.2</v>
      </c>
      <c r="I140" s="207"/>
      <c r="J140" s="208">
        <f>ROUND(I140*H140,2)</f>
        <v>0</v>
      </c>
      <c r="K140" s="204" t="s">
        <v>1</v>
      </c>
      <c r="L140" s="38"/>
      <c r="M140" s="209" t="s">
        <v>1</v>
      </c>
      <c r="N140" s="210" t="s">
        <v>41</v>
      </c>
      <c r="O140" s="70"/>
      <c r="P140" s="211">
        <f>O140*H140</f>
        <v>0</v>
      </c>
      <c r="Q140" s="211">
        <v>2.8469999999999999E-2</v>
      </c>
      <c r="R140" s="211">
        <f>Q140*H140</f>
        <v>2.5395240000000001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133</v>
      </c>
      <c r="AT140" s="213" t="s">
        <v>129</v>
      </c>
      <c r="AU140" s="213" t="s">
        <v>86</v>
      </c>
      <c r="AY140" s="16" t="s">
        <v>126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133</v>
      </c>
      <c r="BM140" s="213" t="s">
        <v>152</v>
      </c>
    </row>
    <row r="141" spans="1:65" s="13" customFormat="1" ht="22.5">
      <c r="B141" s="219"/>
      <c r="C141" s="220"/>
      <c r="D141" s="215" t="s">
        <v>143</v>
      </c>
      <c r="E141" s="221" t="s">
        <v>1</v>
      </c>
      <c r="F141" s="222" t="s">
        <v>153</v>
      </c>
      <c r="G141" s="220"/>
      <c r="H141" s="223">
        <v>40.299999999999997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143</v>
      </c>
      <c r="AU141" s="229" t="s">
        <v>86</v>
      </c>
      <c r="AV141" s="13" t="s">
        <v>86</v>
      </c>
      <c r="AW141" s="13" t="s">
        <v>32</v>
      </c>
      <c r="AX141" s="13" t="s">
        <v>76</v>
      </c>
      <c r="AY141" s="229" t="s">
        <v>126</v>
      </c>
    </row>
    <row r="142" spans="1:65" s="13" customFormat="1" ht="11.25">
      <c r="B142" s="219"/>
      <c r="C142" s="220"/>
      <c r="D142" s="215" t="s">
        <v>143</v>
      </c>
      <c r="E142" s="221" t="s">
        <v>1</v>
      </c>
      <c r="F142" s="222" t="s">
        <v>154</v>
      </c>
      <c r="G142" s="220"/>
      <c r="H142" s="223">
        <v>22.2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143</v>
      </c>
      <c r="AU142" s="229" t="s">
        <v>86</v>
      </c>
      <c r="AV142" s="13" t="s">
        <v>86</v>
      </c>
      <c r="AW142" s="13" t="s">
        <v>32</v>
      </c>
      <c r="AX142" s="13" t="s">
        <v>76</v>
      </c>
      <c r="AY142" s="229" t="s">
        <v>126</v>
      </c>
    </row>
    <row r="143" spans="1:65" s="13" customFormat="1" ht="11.25">
      <c r="B143" s="219"/>
      <c r="C143" s="220"/>
      <c r="D143" s="215" t="s">
        <v>143</v>
      </c>
      <c r="E143" s="221" t="s">
        <v>1</v>
      </c>
      <c r="F143" s="222" t="s">
        <v>155</v>
      </c>
      <c r="G143" s="220"/>
      <c r="H143" s="223">
        <v>26.7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143</v>
      </c>
      <c r="AU143" s="229" t="s">
        <v>86</v>
      </c>
      <c r="AV143" s="13" t="s">
        <v>86</v>
      </c>
      <c r="AW143" s="13" t="s">
        <v>32</v>
      </c>
      <c r="AX143" s="13" t="s">
        <v>76</v>
      </c>
      <c r="AY143" s="229" t="s">
        <v>126</v>
      </c>
    </row>
    <row r="144" spans="1:65" s="14" customFormat="1" ht="11.25">
      <c r="B144" s="230"/>
      <c r="C144" s="231"/>
      <c r="D144" s="215" t="s">
        <v>143</v>
      </c>
      <c r="E144" s="232" t="s">
        <v>1</v>
      </c>
      <c r="F144" s="233" t="s">
        <v>147</v>
      </c>
      <c r="G144" s="231"/>
      <c r="H144" s="234">
        <v>89.2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143</v>
      </c>
      <c r="AU144" s="240" t="s">
        <v>86</v>
      </c>
      <c r="AV144" s="14" t="s">
        <v>133</v>
      </c>
      <c r="AW144" s="14" t="s">
        <v>32</v>
      </c>
      <c r="AX144" s="14" t="s">
        <v>84</v>
      </c>
      <c r="AY144" s="240" t="s">
        <v>126</v>
      </c>
    </row>
    <row r="145" spans="1:65" s="2" customFormat="1" ht="16.5" customHeight="1">
      <c r="A145" s="33"/>
      <c r="B145" s="34"/>
      <c r="C145" s="202" t="s">
        <v>133</v>
      </c>
      <c r="D145" s="202" t="s">
        <v>129</v>
      </c>
      <c r="E145" s="203" t="s">
        <v>156</v>
      </c>
      <c r="F145" s="204" t="s">
        <v>157</v>
      </c>
      <c r="G145" s="205" t="s">
        <v>139</v>
      </c>
      <c r="H145" s="206">
        <v>50</v>
      </c>
      <c r="I145" s="207"/>
      <c r="J145" s="208">
        <f>ROUND(I145*H145,2)</f>
        <v>0</v>
      </c>
      <c r="K145" s="204" t="s">
        <v>158</v>
      </c>
      <c r="L145" s="38"/>
      <c r="M145" s="209" t="s">
        <v>1</v>
      </c>
      <c r="N145" s="210" t="s">
        <v>41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133</v>
      </c>
      <c r="AT145" s="213" t="s">
        <v>129</v>
      </c>
      <c r="AU145" s="213" t="s">
        <v>86</v>
      </c>
      <c r="AY145" s="16" t="s">
        <v>126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84</v>
      </c>
      <c r="BK145" s="214">
        <f>ROUND(I145*H145,2)</f>
        <v>0</v>
      </c>
      <c r="BL145" s="16" t="s">
        <v>133</v>
      </c>
      <c r="BM145" s="213" t="s">
        <v>159</v>
      </c>
    </row>
    <row r="146" spans="1:65" s="13" customFormat="1" ht="11.25">
      <c r="B146" s="219"/>
      <c r="C146" s="220"/>
      <c r="D146" s="215" t="s">
        <v>143</v>
      </c>
      <c r="E146" s="221" t="s">
        <v>1</v>
      </c>
      <c r="F146" s="222" t="s">
        <v>160</v>
      </c>
      <c r="G146" s="220"/>
      <c r="H146" s="223">
        <v>50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143</v>
      </c>
      <c r="AU146" s="229" t="s">
        <v>86</v>
      </c>
      <c r="AV146" s="13" t="s">
        <v>86</v>
      </c>
      <c r="AW146" s="13" t="s">
        <v>32</v>
      </c>
      <c r="AX146" s="13" t="s">
        <v>84</v>
      </c>
      <c r="AY146" s="229" t="s">
        <v>126</v>
      </c>
    </row>
    <row r="147" spans="1:65" s="2" customFormat="1" ht="33" customHeight="1">
      <c r="A147" s="33"/>
      <c r="B147" s="34"/>
      <c r="C147" s="202" t="s">
        <v>161</v>
      </c>
      <c r="D147" s="202" t="s">
        <v>129</v>
      </c>
      <c r="E147" s="203" t="s">
        <v>162</v>
      </c>
      <c r="F147" s="204" t="s">
        <v>163</v>
      </c>
      <c r="G147" s="205" t="s">
        <v>151</v>
      </c>
      <c r="H147" s="206">
        <v>7.25</v>
      </c>
      <c r="I147" s="207"/>
      <c r="J147" s="208">
        <f>ROUND(I147*H147,2)</f>
        <v>0</v>
      </c>
      <c r="K147" s="204" t="s">
        <v>164</v>
      </c>
      <c r="L147" s="38"/>
      <c r="M147" s="209" t="s">
        <v>1</v>
      </c>
      <c r="N147" s="210" t="s">
        <v>41</v>
      </c>
      <c r="O147" s="70"/>
      <c r="P147" s="211">
        <f>O147*H147</f>
        <v>0</v>
      </c>
      <c r="Q147" s="211">
        <v>1.7600000000000001E-3</v>
      </c>
      <c r="R147" s="211">
        <f>Q147*H147</f>
        <v>1.2760000000000001E-2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133</v>
      </c>
      <c r="AT147" s="213" t="s">
        <v>129</v>
      </c>
      <c r="AU147" s="213" t="s">
        <v>86</v>
      </c>
      <c r="AY147" s="16" t="s">
        <v>126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133</v>
      </c>
      <c r="BM147" s="213" t="s">
        <v>165</v>
      </c>
    </row>
    <row r="148" spans="1:65" s="13" customFormat="1" ht="11.25">
      <c r="B148" s="219"/>
      <c r="C148" s="220"/>
      <c r="D148" s="215" t="s">
        <v>143</v>
      </c>
      <c r="E148" s="221" t="s">
        <v>1</v>
      </c>
      <c r="F148" s="222" t="s">
        <v>166</v>
      </c>
      <c r="G148" s="220"/>
      <c r="H148" s="223">
        <v>7.25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143</v>
      </c>
      <c r="AU148" s="229" t="s">
        <v>86</v>
      </c>
      <c r="AV148" s="13" t="s">
        <v>86</v>
      </c>
      <c r="AW148" s="13" t="s">
        <v>32</v>
      </c>
      <c r="AX148" s="13" t="s">
        <v>84</v>
      </c>
      <c r="AY148" s="229" t="s">
        <v>126</v>
      </c>
    </row>
    <row r="149" spans="1:65" s="2" customFormat="1" ht="21.75" customHeight="1">
      <c r="A149" s="33"/>
      <c r="B149" s="34"/>
      <c r="C149" s="241" t="s">
        <v>135</v>
      </c>
      <c r="D149" s="241" t="s">
        <v>167</v>
      </c>
      <c r="E149" s="242" t="s">
        <v>168</v>
      </c>
      <c r="F149" s="243" t="s">
        <v>169</v>
      </c>
      <c r="G149" s="244" t="s">
        <v>139</v>
      </c>
      <c r="H149" s="245">
        <v>1.196</v>
      </c>
      <c r="I149" s="246"/>
      <c r="J149" s="247">
        <f>ROUND(I149*H149,2)</f>
        <v>0</v>
      </c>
      <c r="K149" s="243" t="s">
        <v>164</v>
      </c>
      <c r="L149" s="248"/>
      <c r="M149" s="249" t="s">
        <v>1</v>
      </c>
      <c r="N149" s="250" t="s">
        <v>41</v>
      </c>
      <c r="O149" s="70"/>
      <c r="P149" s="211">
        <f>O149*H149</f>
        <v>0</v>
      </c>
      <c r="Q149" s="211">
        <v>8.9999999999999998E-4</v>
      </c>
      <c r="R149" s="211">
        <f>Q149*H149</f>
        <v>1.0763999999999999E-3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170</v>
      </c>
      <c r="AT149" s="213" t="s">
        <v>167</v>
      </c>
      <c r="AU149" s="213" t="s">
        <v>86</v>
      </c>
      <c r="AY149" s="16" t="s">
        <v>126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84</v>
      </c>
      <c r="BK149" s="214">
        <f>ROUND(I149*H149,2)</f>
        <v>0</v>
      </c>
      <c r="BL149" s="16" t="s">
        <v>133</v>
      </c>
      <c r="BM149" s="213" t="s">
        <v>171</v>
      </c>
    </row>
    <row r="150" spans="1:65" s="13" customFormat="1" ht="11.25">
      <c r="B150" s="219"/>
      <c r="C150" s="220"/>
      <c r="D150" s="215" t="s">
        <v>143</v>
      </c>
      <c r="E150" s="221" t="s">
        <v>1</v>
      </c>
      <c r="F150" s="222" t="s">
        <v>172</v>
      </c>
      <c r="G150" s="220"/>
      <c r="H150" s="223">
        <v>1.196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143</v>
      </c>
      <c r="AU150" s="229" t="s">
        <v>86</v>
      </c>
      <c r="AV150" s="13" t="s">
        <v>86</v>
      </c>
      <c r="AW150" s="13" t="s">
        <v>32</v>
      </c>
      <c r="AX150" s="13" t="s">
        <v>84</v>
      </c>
      <c r="AY150" s="229" t="s">
        <v>126</v>
      </c>
    </row>
    <row r="151" spans="1:65" s="2" customFormat="1" ht="21.75" customHeight="1">
      <c r="A151" s="33"/>
      <c r="B151" s="34"/>
      <c r="C151" s="202" t="s">
        <v>173</v>
      </c>
      <c r="D151" s="202" t="s">
        <v>129</v>
      </c>
      <c r="E151" s="203" t="s">
        <v>174</v>
      </c>
      <c r="F151" s="204" t="s">
        <v>175</v>
      </c>
      <c r="G151" s="205" t="s">
        <v>139</v>
      </c>
      <c r="H151" s="206">
        <v>89.055000000000007</v>
      </c>
      <c r="I151" s="207"/>
      <c r="J151" s="208">
        <f>ROUND(I151*H151,2)</f>
        <v>0</v>
      </c>
      <c r="K151" s="204" t="s">
        <v>158</v>
      </c>
      <c r="L151" s="38"/>
      <c r="M151" s="209" t="s">
        <v>1</v>
      </c>
      <c r="N151" s="210" t="s">
        <v>41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133</v>
      </c>
      <c r="AT151" s="213" t="s">
        <v>129</v>
      </c>
      <c r="AU151" s="213" t="s">
        <v>86</v>
      </c>
      <c r="AY151" s="16" t="s">
        <v>126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84</v>
      </c>
      <c r="BK151" s="214">
        <f>ROUND(I151*H151,2)</f>
        <v>0</v>
      </c>
      <c r="BL151" s="16" t="s">
        <v>133</v>
      </c>
      <c r="BM151" s="213" t="s">
        <v>176</v>
      </c>
    </row>
    <row r="152" spans="1:65" s="13" customFormat="1" ht="11.25">
      <c r="B152" s="219"/>
      <c r="C152" s="220"/>
      <c r="D152" s="215" t="s">
        <v>143</v>
      </c>
      <c r="E152" s="221" t="s">
        <v>1</v>
      </c>
      <c r="F152" s="222" t="s">
        <v>177</v>
      </c>
      <c r="G152" s="220"/>
      <c r="H152" s="223">
        <v>89.055000000000007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143</v>
      </c>
      <c r="AU152" s="229" t="s">
        <v>86</v>
      </c>
      <c r="AV152" s="13" t="s">
        <v>86</v>
      </c>
      <c r="AW152" s="13" t="s">
        <v>32</v>
      </c>
      <c r="AX152" s="13" t="s">
        <v>84</v>
      </c>
      <c r="AY152" s="229" t="s">
        <v>126</v>
      </c>
    </row>
    <row r="153" spans="1:65" s="2" customFormat="1" ht="21.75" customHeight="1">
      <c r="A153" s="33"/>
      <c r="B153" s="34"/>
      <c r="C153" s="202" t="s">
        <v>170</v>
      </c>
      <c r="D153" s="202" t="s">
        <v>129</v>
      </c>
      <c r="E153" s="203" t="s">
        <v>178</v>
      </c>
      <c r="F153" s="204" t="s">
        <v>179</v>
      </c>
      <c r="G153" s="205" t="s">
        <v>139</v>
      </c>
      <c r="H153" s="206">
        <v>2.1749999999999998</v>
      </c>
      <c r="I153" s="207"/>
      <c r="J153" s="208">
        <f>ROUND(I153*H153,2)</f>
        <v>0</v>
      </c>
      <c r="K153" s="204" t="s">
        <v>164</v>
      </c>
      <c r="L153" s="38"/>
      <c r="M153" s="209" t="s">
        <v>1</v>
      </c>
      <c r="N153" s="210" t="s">
        <v>41</v>
      </c>
      <c r="O153" s="70"/>
      <c r="P153" s="211">
        <f>O153*H153</f>
        <v>0</v>
      </c>
      <c r="Q153" s="211">
        <v>0.105</v>
      </c>
      <c r="R153" s="211">
        <f>Q153*H153</f>
        <v>0.22837499999999997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133</v>
      </c>
      <c r="AT153" s="213" t="s">
        <v>129</v>
      </c>
      <c r="AU153" s="213" t="s">
        <v>86</v>
      </c>
      <c r="AY153" s="16" t="s">
        <v>126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84</v>
      </c>
      <c r="BK153" s="214">
        <f>ROUND(I153*H153,2)</f>
        <v>0</v>
      </c>
      <c r="BL153" s="16" t="s">
        <v>133</v>
      </c>
      <c r="BM153" s="213" t="s">
        <v>180</v>
      </c>
    </row>
    <row r="154" spans="1:65" s="13" customFormat="1" ht="11.25">
      <c r="B154" s="219"/>
      <c r="C154" s="220"/>
      <c r="D154" s="215" t="s">
        <v>143</v>
      </c>
      <c r="E154" s="221" t="s">
        <v>1</v>
      </c>
      <c r="F154" s="222" t="s">
        <v>181</v>
      </c>
      <c r="G154" s="220"/>
      <c r="H154" s="223">
        <v>2.1749999999999998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143</v>
      </c>
      <c r="AU154" s="229" t="s">
        <v>86</v>
      </c>
      <c r="AV154" s="13" t="s">
        <v>86</v>
      </c>
      <c r="AW154" s="13" t="s">
        <v>32</v>
      </c>
      <c r="AX154" s="13" t="s">
        <v>84</v>
      </c>
      <c r="AY154" s="229" t="s">
        <v>126</v>
      </c>
    </row>
    <row r="155" spans="1:65" s="2" customFormat="1" ht="33" customHeight="1">
      <c r="A155" s="33"/>
      <c r="B155" s="34"/>
      <c r="C155" s="202" t="s">
        <v>182</v>
      </c>
      <c r="D155" s="202" t="s">
        <v>129</v>
      </c>
      <c r="E155" s="203" t="s">
        <v>183</v>
      </c>
      <c r="F155" s="204" t="s">
        <v>184</v>
      </c>
      <c r="G155" s="205" t="s">
        <v>139</v>
      </c>
      <c r="H155" s="206">
        <v>31.526</v>
      </c>
      <c r="I155" s="207"/>
      <c r="J155" s="208">
        <f>ROUND(I155*H155,2)</f>
        <v>0</v>
      </c>
      <c r="K155" s="204" t="s">
        <v>1</v>
      </c>
      <c r="L155" s="38"/>
      <c r="M155" s="209" t="s">
        <v>1</v>
      </c>
      <c r="N155" s="210" t="s">
        <v>41</v>
      </c>
      <c r="O155" s="70"/>
      <c r="P155" s="211">
        <f>O155*H155</f>
        <v>0</v>
      </c>
      <c r="Q155" s="211">
        <v>6.0000000000000001E-3</v>
      </c>
      <c r="R155" s="211">
        <f>Q155*H155</f>
        <v>0.18915599999999999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133</v>
      </c>
      <c r="AT155" s="213" t="s">
        <v>129</v>
      </c>
      <c r="AU155" s="213" t="s">
        <v>86</v>
      </c>
      <c r="AY155" s="16" t="s">
        <v>126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84</v>
      </c>
      <c r="BK155" s="214">
        <f>ROUND(I155*H155,2)</f>
        <v>0</v>
      </c>
      <c r="BL155" s="16" t="s">
        <v>133</v>
      </c>
      <c r="BM155" s="213" t="s">
        <v>185</v>
      </c>
    </row>
    <row r="156" spans="1:65" s="2" customFormat="1" ht="19.5">
      <c r="A156" s="33"/>
      <c r="B156" s="34"/>
      <c r="C156" s="35"/>
      <c r="D156" s="215" t="s">
        <v>141</v>
      </c>
      <c r="E156" s="35"/>
      <c r="F156" s="216" t="s">
        <v>186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141</v>
      </c>
      <c r="AU156" s="16" t="s">
        <v>86</v>
      </c>
    </row>
    <row r="157" spans="1:65" s="13" customFormat="1" ht="11.25">
      <c r="B157" s="219"/>
      <c r="C157" s="220"/>
      <c r="D157" s="215" t="s">
        <v>143</v>
      </c>
      <c r="E157" s="221" t="s">
        <v>1</v>
      </c>
      <c r="F157" s="222" t="s">
        <v>187</v>
      </c>
      <c r="G157" s="220"/>
      <c r="H157" s="223">
        <v>15.818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143</v>
      </c>
      <c r="AU157" s="229" t="s">
        <v>86</v>
      </c>
      <c r="AV157" s="13" t="s">
        <v>86</v>
      </c>
      <c r="AW157" s="13" t="s">
        <v>32</v>
      </c>
      <c r="AX157" s="13" t="s">
        <v>76</v>
      </c>
      <c r="AY157" s="229" t="s">
        <v>126</v>
      </c>
    </row>
    <row r="158" spans="1:65" s="13" customFormat="1" ht="11.25">
      <c r="B158" s="219"/>
      <c r="C158" s="220"/>
      <c r="D158" s="215" t="s">
        <v>143</v>
      </c>
      <c r="E158" s="221" t="s">
        <v>1</v>
      </c>
      <c r="F158" s="222" t="s">
        <v>188</v>
      </c>
      <c r="G158" s="220"/>
      <c r="H158" s="223">
        <v>15.708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143</v>
      </c>
      <c r="AU158" s="229" t="s">
        <v>86</v>
      </c>
      <c r="AV158" s="13" t="s">
        <v>86</v>
      </c>
      <c r="AW158" s="13" t="s">
        <v>32</v>
      </c>
      <c r="AX158" s="13" t="s">
        <v>76</v>
      </c>
      <c r="AY158" s="229" t="s">
        <v>126</v>
      </c>
    </row>
    <row r="159" spans="1:65" s="14" customFormat="1" ht="11.25">
      <c r="B159" s="230"/>
      <c r="C159" s="231"/>
      <c r="D159" s="215" t="s">
        <v>143</v>
      </c>
      <c r="E159" s="232" t="s">
        <v>1</v>
      </c>
      <c r="F159" s="233" t="s">
        <v>147</v>
      </c>
      <c r="G159" s="231"/>
      <c r="H159" s="234">
        <v>31.526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143</v>
      </c>
      <c r="AU159" s="240" t="s">
        <v>86</v>
      </c>
      <c r="AV159" s="14" t="s">
        <v>133</v>
      </c>
      <c r="AW159" s="14" t="s">
        <v>32</v>
      </c>
      <c r="AX159" s="14" t="s">
        <v>84</v>
      </c>
      <c r="AY159" s="240" t="s">
        <v>126</v>
      </c>
    </row>
    <row r="160" spans="1:65" s="12" customFormat="1" ht="22.9" customHeight="1">
      <c r="B160" s="186"/>
      <c r="C160" s="187"/>
      <c r="D160" s="188" t="s">
        <v>75</v>
      </c>
      <c r="E160" s="200" t="s">
        <v>182</v>
      </c>
      <c r="F160" s="200" t="s">
        <v>189</v>
      </c>
      <c r="G160" s="187"/>
      <c r="H160" s="187"/>
      <c r="I160" s="190"/>
      <c r="J160" s="201">
        <f>BK160</f>
        <v>0</v>
      </c>
      <c r="K160" s="187"/>
      <c r="L160" s="192"/>
      <c r="M160" s="193"/>
      <c r="N160" s="194"/>
      <c r="O160" s="194"/>
      <c r="P160" s="195">
        <f>P161+SUM(P162:P177)</f>
        <v>0</v>
      </c>
      <c r="Q160" s="194"/>
      <c r="R160" s="195">
        <f>R161+SUM(R162:R177)</f>
        <v>2E-3</v>
      </c>
      <c r="S160" s="194"/>
      <c r="T160" s="196">
        <f>T161+SUM(T162:T177)</f>
        <v>4.1649329999999996</v>
      </c>
      <c r="AR160" s="197" t="s">
        <v>84</v>
      </c>
      <c r="AT160" s="198" t="s">
        <v>75</v>
      </c>
      <c r="AU160" s="198" t="s">
        <v>84</v>
      </c>
      <c r="AY160" s="197" t="s">
        <v>126</v>
      </c>
      <c r="BK160" s="199">
        <f>BK161+SUM(BK162:BK177)</f>
        <v>0</v>
      </c>
    </row>
    <row r="161" spans="1:65" s="2" customFormat="1" ht="21.75" customHeight="1">
      <c r="A161" s="33"/>
      <c r="B161" s="34"/>
      <c r="C161" s="202" t="s">
        <v>190</v>
      </c>
      <c r="D161" s="202" t="s">
        <v>129</v>
      </c>
      <c r="E161" s="203" t="s">
        <v>191</v>
      </c>
      <c r="F161" s="204" t="s">
        <v>192</v>
      </c>
      <c r="G161" s="205" t="s">
        <v>139</v>
      </c>
      <c r="H161" s="206">
        <v>159.5</v>
      </c>
      <c r="I161" s="207"/>
      <c r="J161" s="208">
        <f>ROUND(I161*H161,2)</f>
        <v>0</v>
      </c>
      <c r="K161" s="204" t="s">
        <v>164</v>
      </c>
      <c r="L161" s="38"/>
      <c r="M161" s="209" t="s">
        <v>1</v>
      </c>
      <c r="N161" s="210" t="s">
        <v>41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133</v>
      </c>
      <c r="AT161" s="213" t="s">
        <v>129</v>
      </c>
      <c r="AU161" s="213" t="s">
        <v>86</v>
      </c>
      <c r="AY161" s="16" t="s">
        <v>126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84</v>
      </c>
      <c r="BK161" s="214">
        <f>ROUND(I161*H161,2)</f>
        <v>0</v>
      </c>
      <c r="BL161" s="16" t="s">
        <v>133</v>
      </c>
      <c r="BM161" s="213" t="s">
        <v>193</v>
      </c>
    </row>
    <row r="162" spans="1:65" s="13" customFormat="1" ht="11.25">
      <c r="B162" s="219"/>
      <c r="C162" s="220"/>
      <c r="D162" s="215" t="s">
        <v>143</v>
      </c>
      <c r="E162" s="221" t="s">
        <v>1</v>
      </c>
      <c r="F162" s="222" t="s">
        <v>194</v>
      </c>
      <c r="G162" s="220"/>
      <c r="H162" s="223">
        <v>159.5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143</v>
      </c>
      <c r="AU162" s="229" t="s">
        <v>86</v>
      </c>
      <c r="AV162" s="13" t="s">
        <v>86</v>
      </c>
      <c r="AW162" s="13" t="s">
        <v>32</v>
      </c>
      <c r="AX162" s="13" t="s">
        <v>84</v>
      </c>
      <c r="AY162" s="229" t="s">
        <v>126</v>
      </c>
    </row>
    <row r="163" spans="1:65" s="2" customFormat="1" ht="21.75" customHeight="1">
      <c r="A163" s="33"/>
      <c r="B163" s="34"/>
      <c r="C163" s="202" t="s">
        <v>195</v>
      </c>
      <c r="D163" s="202" t="s">
        <v>129</v>
      </c>
      <c r="E163" s="203" t="s">
        <v>196</v>
      </c>
      <c r="F163" s="204" t="s">
        <v>197</v>
      </c>
      <c r="G163" s="205" t="s">
        <v>139</v>
      </c>
      <c r="H163" s="206">
        <v>4785</v>
      </c>
      <c r="I163" s="207"/>
      <c r="J163" s="208">
        <f>ROUND(I163*H163,2)</f>
        <v>0</v>
      </c>
      <c r="K163" s="204" t="s">
        <v>164</v>
      </c>
      <c r="L163" s="38"/>
      <c r="M163" s="209" t="s">
        <v>1</v>
      </c>
      <c r="N163" s="210" t="s">
        <v>41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133</v>
      </c>
      <c r="AT163" s="213" t="s">
        <v>129</v>
      </c>
      <c r="AU163" s="213" t="s">
        <v>86</v>
      </c>
      <c r="AY163" s="16" t="s">
        <v>126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84</v>
      </c>
      <c r="BK163" s="214">
        <f>ROUND(I163*H163,2)</f>
        <v>0</v>
      </c>
      <c r="BL163" s="16" t="s">
        <v>133</v>
      </c>
      <c r="BM163" s="213" t="s">
        <v>198</v>
      </c>
    </row>
    <row r="164" spans="1:65" s="13" customFormat="1" ht="11.25">
      <c r="B164" s="219"/>
      <c r="C164" s="220"/>
      <c r="D164" s="215" t="s">
        <v>143</v>
      </c>
      <c r="E164" s="221" t="s">
        <v>1</v>
      </c>
      <c r="F164" s="222" t="s">
        <v>199</v>
      </c>
      <c r="G164" s="220"/>
      <c r="H164" s="223">
        <v>4785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143</v>
      </c>
      <c r="AU164" s="229" t="s">
        <v>86</v>
      </c>
      <c r="AV164" s="13" t="s">
        <v>86</v>
      </c>
      <c r="AW164" s="13" t="s">
        <v>32</v>
      </c>
      <c r="AX164" s="13" t="s">
        <v>84</v>
      </c>
      <c r="AY164" s="229" t="s">
        <v>126</v>
      </c>
    </row>
    <row r="165" spans="1:65" s="2" customFormat="1" ht="21.75" customHeight="1">
      <c r="A165" s="33"/>
      <c r="B165" s="34"/>
      <c r="C165" s="202" t="s">
        <v>200</v>
      </c>
      <c r="D165" s="202" t="s">
        <v>129</v>
      </c>
      <c r="E165" s="203" t="s">
        <v>201</v>
      </c>
      <c r="F165" s="204" t="s">
        <v>202</v>
      </c>
      <c r="G165" s="205" t="s">
        <v>139</v>
      </c>
      <c r="H165" s="206">
        <v>159.5</v>
      </c>
      <c r="I165" s="207"/>
      <c r="J165" s="208">
        <f t="shared" ref="J165:J171" si="0">ROUND(I165*H165,2)</f>
        <v>0</v>
      </c>
      <c r="K165" s="204" t="s">
        <v>164</v>
      </c>
      <c r="L165" s="38"/>
      <c r="M165" s="209" t="s">
        <v>1</v>
      </c>
      <c r="N165" s="210" t="s">
        <v>41</v>
      </c>
      <c r="O165" s="70"/>
      <c r="P165" s="211">
        <f t="shared" ref="P165:P171" si="1">O165*H165</f>
        <v>0</v>
      </c>
      <c r="Q165" s="211">
        <v>0</v>
      </c>
      <c r="R165" s="211">
        <f t="shared" ref="R165:R171" si="2">Q165*H165</f>
        <v>0</v>
      </c>
      <c r="S165" s="211">
        <v>0</v>
      </c>
      <c r="T165" s="212">
        <f t="shared" ref="T165:T171" si="3"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133</v>
      </c>
      <c r="AT165" s="213" t="s">
        <v>129</v>
      </c>
      <c r="AU165" s="213" t="s">
        <v>86</v>
      </c>
      <c r="AY165" s="16" t="s">
        <v>126</v>
      </c>
      <c r="BE165" s="214">
        <f t="shared" ref="BE165:BE171" si="4">IF(N165="základní",J165,0)</f>
        <v>0</v>
      </c>
      <c r="BF165" s="214">
        <f t="shared" ref="BF165:BF171" si="5">IF(N165="snížená",J165,0)</f>
        <v>0</v>
      </c>
      <c r="BG165" s="214">
        <f t="shared" ref="BG165:BG171" si="6">IF(N165="zákl. přenesená",J165,0)</f>
        <v>0</v>
      </c>
      <c r="BH165" s="214">
        <f t="shared" ref="BH165:BH171" si="7">IF(N165="sníž. přenesená",J165,0)</f>
        <v>0</v>
      </c>
      <c r="BI165" s="214">
        <f t="shared" ref="BI165:BI171" si="8">IF(N165="nulová",J165,0)</f>
        <v>0</v>
      </c>
      <c r="BJ165" s="16" t="s">
        <v>84</v>
      </c>
      <c r="BK165" s="214">
        <f t="shared" ref="BK165:BK171" si="9">ROUND(I165*H165,2)</f>
        <v>0</v>
      </c>
      <c r="BL165" s="16" t="s">
        <v>133</v>
      </c>
      <c r="BM165" s="213" t="s">
        <v>203</v>
      </c>
    </row>
    <row r="166" spans="1:65" s="2" customFormat="1" ht="16.5" customHeight="1">
      <c r="A166" s="33"/>
      <c r="B166" s="34"/>
      <c r="C166" s="202" t="s">
        <v>204</v>
      </c>
      <c r="D166" s="202" t="s">
        <v>129</v>
      </c>
      <c r="E166" s="203" t="s">
        <v>205</v>
      </c>
      <c r="F166" s="204" t="s">
        <v>206</v>
      </c>
      <c r="G166" s="205" t="s">
        <v>139</v>
      </c>
      <c r="H166" s="206">
        <v>159.5</v>
      </c>
      <c r="I166" s="207"/>
      <c r="J166" s="208">
        <f t="shared" si="0"/>
        <v>0</v>
      </c>
      <c r="K166" s="204" t="s">
        <v>164</v>
      </c>
      <c r="L166" s="38"/>
      <c r="M166" s="209" t="s">
        <v>1</v>
      </c>
      <c r="N166" s="210" t="s">
        <v>41</v>
      </c>
      <c r="O166" s="70"/>
      <c r="P166" s="211">
        <f t="shared" si="1"/>
        <v>0</v>
      </c>
      <c r="Q166" s="211">
        <v>0</v>
      </c>
      <c r="R166" s="211">
        <f t="shared" si="2"/>
        <v>0</v>
      </c>
      <c r="S166" s="211">
        <v>0</v>
      </c>
      <c r="T166" s="21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133</v>
      </c>
      <c r="AT166" s="213" t="s">
        <v>129</v>
      </c>
      <c r="AU166" s="213" t="s">
        <v>86</v>
      </c>
      <c r="AY166" s="16" t="s">
        <v>126</v>
      </c>
      <c r="BE166" s="214">
        <f t="shared" si="4"/>
        <v>0</v>
      </c>
      <c r="BF166" s="214">
        <f t="shared" si="5"/>
        <v>0</v>
      </c>
      <c r="BG166" s="214">
        <f t="shared" si="6"/>
        <v>0</v>
      </c>
      <c r="BH166" s="214">
        <f t="shared" si="7"/>
        <v>0</v>
      </c>
      <c r="BI166" s="214">
        <f t="shared" si="8"/>
        <v>0</v>
      </c>
      <c r="BJ166" s="16" t="s">
        <v>84</v>
      </c>
      <c r="BK166" s="214">
        <f t="shared" si="9"/>
        <v>0</v>
      </c>
      <c r="BL166" s="16" t="s">
        <v>133</v>
      </c>
      <c r="BM166" s="213" t="s">
        <v>207</v>
      </c>
    </row>
    <row r="167" spans="1:65" s="2" customFormat="1" ht="16.5" customHeight="1">
      <c r="A167" s="33"/>
      <c r="B167" s="34"/>
      <c r="C167" s="202" t="s">
        <v>208</v>
      </c>
      <c r="D167" s="202" t="s">
        <v>129</v>
      </c>
      <c r="E167" s="203" t="s">
        <v>209</v>
      </c>
      <c r="F167" s="204" t="s">
        <v>210</v>
      </c>
      <c r="G167" s="205" t="s">
        <v>139</v>
      </c>
      <c r="H167" s="206">
        <v>4785</v>
      </c>
      <c r="I167" s="207"/>
      <c r="J167" s="208">
        <f t="shared" si="0"/>
        <v>0</v>
      </c>
      <c r="K167" s="204" t="s">
        <v>164</v>
      </c>
      <c r="L167" s="38"/>
      <c r="M167" s="209" t="s">
        <v>1</v>
      </c>
      <c r="N167" s="210" t="s">
        <v>41</v>
      </c>
      <c r="O167" s="70"/>
      <c r="P167" s="211">
        <f t="shared" si="1"/>
        <v>0</v>
      </c>
      <c r="Q167" s="211">
        <v>0</v>
      </c>
      <c r="R167" s="211">
        <f t="shared" si="2"/>
        <v>0</v>
      </c>
      <c r="S167" s="211">
        <v>0</v>
      </c>
      <c r="T167" s="212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133</v>
      </c>
      <c r="AT167" s="213" t="s">
        <v>129</v>
      </c>
      <c r="AU167" s="213" t="s">
        <v>86</v>
      </c>
      <c r="AY167" s="16" t="s">
        <v>126</v>
      </c>
      <c r="BE167" s="214">
        <f t="shared" si="4"/>
        <v>0</v>
      </c>
      <c r="BF167" s="214">
        <f t="shared" si="5"/>
        <v>0</v>
      </c>
      <c r="BG167" s="214">
        <f t="shared" si="6"/>
        <v>0</v>
      </c>
      <c r="BH167" s="214">
        <f t="shared" si="7"/>
        <v>0</v>
      </c>
      <c r="BI167" s="214">
        <f t="shared" si="8"/>
        <v>0</v>
      </c>
      <c r="BJ167" s="16" t="s">
        <v>84</v>
      </c>
      <c r="BK167" s="214">
        <f t="shared" si="9"/>
        <v>0</v>
      </c>
      <c r="BL167" s="16" t="s">
        <v>133</v>
      </c>
      <c r="BM167" s="213" t="s">
        <v>211</v>
      </c>
    </row>
    <row r="168" spans="1:65" s="2" customFormat="1" ht="16.5" customHeight="1">
      <c r="A168" s="33"/>
      <c r="B168" s="34"/>
      <c r="C168" s="202" t="s">
        <v>8</v>
      </c>
      <c r="D168" s="202" t="s">
        <v>129</v>
      </c>
      <c r="E168" s="203" t="s">
        <v>212</v>
      </c>
      <c r="F168" s="204" t="s">
        <v>213</v>
      </c>
      <c r="G168" s="205" t="s">
        <v>139</v>
      </c>
      <c r="H168" s="206">
        <v>159.5</v>
      </c>
      <c r="I168" s="207"/>
      <c r="J168" s="208">
        <f t="shared" si="0"/>
        <v>0</v>
      </c>
      <c r="K168" s="204" t="s">
        <v>164</v>
      </c>
      <c r="L168" s="38"/>
      <c r="M168" s="209" t="s">
        <v>1</v>
      </c>
      <c r="N168" s="210" t="s">
        <v>41</v>
      </c>
      <c r="O168" s="70"/>
      <c r="P168" s="211">
        <f t="shared" si="1"/>
        <v>0</v>
      </c>
      <c r="Q168" s="211">
        <v>0</v>
      </c>
      <c r="R168" s="211">
        <f t="shared" si="2"/>
        <v>0</v>
      </c>
      <c r="S168" s="211">
        <v>0</v>
      </c>
      <c r="T168" s="212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133</v>
      </c>
      <c r="AT168" s="213" t="s">
        <v>129</v>
      </c>
      <c r="AU168" s="213" t="s">
        <v>86</v>
      </c>
      <c r="AY168" s="16" t="s">
        <v>126</v>
      </c>
      <c r="BE168" s="214">
        <f t="shared" si="4"/>
        <v>0</v>
      </c>
      <c r="BF168" s="214">
        <f t="shared" si="5"/>
        <v>0</v>
      </c>
      <c r="BG168" s="214">
        <f t="shared" si="6"/>
        <v>0</v>
      </c>
      <c r="BH168" s="214">
        <f t="shared" si="7"/>
        <v>0</v>
      </c>
      <c r="BI168" s="214">
        <f t="shared" si="8"/>
        <v>0</v>
      </c>
      <c r="BJ168" s="16" t="s">
        <v>84</v>
      </c>
      <c r="BK168" s="214">
        <f t="shared" si="9"/>
        <v>0</v>
      </c>
      <c r="BL168" s="16" t="s">
        <v>133</v>
      </c>
      <c r="BM168" s="213" t="s">
        <v>214</v>
      </c>
    </row>
    <row r="169" spans="1:65" s="2" customFormat="1" ht="21.75" customHeight="1">
      <c r="A169" s="33"/>
      <c r="B169" s="34"/>
      <c r="C169" s="202" t="s">
        <v>215</v>
      </c>
      <c r="D169" s="202" t="s">
        <v>129</v>
      </c>
      <c r="E169" s="203" t="s">
        <v>216</v>
      </c>
      <c r="F169" s="204" t="s">
        <v>217</v>
      </c>
      <c r="G169" s="205" t="s">
        <v>218</v>
      </c>
      <c r="H169" s="206">
        <v>2</v>
      </c>
      <c r="I169" s="207"/>
      <c r="J169" s="208">
        <f t="shared" si="0"/>
        <v>0</v>
      </c>
      <c r="K169" s="204" t="s">
        <v>164</v>
      </c>
      <c r="L169" s="38"/>
      <c r="M169" s="209" t="s">
        <v>1</v>
      </c>
      <c r="N169" s="210" t="s">
        <v>41</v>
      </c>
      <c r="O169" s="70"/>
      <c r="P169" s="211">
        <f t="shared" si="1"/>
        <v>0</v>
      </c>
      <c r="Q169" s="211">
        <v>0</v>
      </c>
      <c r="R169" s="211">
        <f t="shared" si="2"/>
        <v>0</v>
      </c>
      <c r="S169" s="211">
        <v>0</v>
      </c>
      <c r="T169" s="212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133</v>
      </c>
      <c r="AT169" s="213" t="s">
        <v>129</v>
      </c>
      <c r="AU169" s="213" t="s">
        <v>86</v>
      </c>
      <c r="AY169" s="16" t="s">
        <v>126</v>
      </c>
      <c r="BE169" s="214">
        <f t="shared" si="4"/>
        <v>0</v>
      </c>
      <c r="BF169" s="214">
        <f t="shared" si="5"/>
        <v>0</v>
      </c>
      <c r="BG169" s="214">
        <f t="shared" si="6"/>
        <v>0</v>
      </c>
      <c r="BH169" s="214">
        <f t="shared" si="7"/>
        <v>0</v>
      </c>
      <c r="BI169" s="214">
        <f t="shared" si="8"/>
        <v>0</v>
      </c>
      <c r="BJ169" s="16" t="s">
        <v>84</v>
      </c>
      <c r="BK169" s="214">
        <f t="shared" si="9"/>
        <v>0</v>
      </c>
      <c r="BL169" s="16" t="s">
        <v>133</v>
      </c>
      <c r="BM169" s="213" t="s">
        <v>219</v>
      </c>
    </row>
    <row r="170" spans="1:65" s="2" customFormat="1" ht="21.75" customHeight="1">
      <c r="A170" s="33"/>
      <c r="B170" s="34"/>
      <c r="C170" s="202" t="s">
        <v>220</v>
      </c>
      <c r="D170" s="202" t="s">
        <v>129</v>
      </c>
      <c r="E170" s="203" t="s">
        <v>221</v>
      </c>
      <c r="F170" s="204" t="s">
        <v>222</v>
      </c>
      <c r="G170" s="205" t="s">
        <v>139</v>
      </c>
      <c r="H170" s="206">
        <v>50</v>
      </c>
      <c r="I170" s="207"/>
      <c r="J170" s="208">
        <f t="shared" si="0"/>
        <v>0</v>
      </c>
      <c r="K170" s="204" t="s">
        <v>164</v>
      </c>
      <c r="L170" s="38"/>
      <c r="M170" s="209" t="s">
        <v>1</v>
      </c>
      <c r="N170" s="210" t="s">
        <v>41</v>
      </c>
      <c r="O170" s="70"/>
      <c r="P170" s="211">
        <f t="shared" si="1"/>
        <v>0</v>
      </c>
      <c r="Q170" s="211">
        <v>4.0000000000000003E-5</v>
      </c>
      <c r="R170" s="211">
        <f t="shared" si="2"/>
        <v>2E-3</v>
      </c>
      <c r="S170" s="211">
        <v>0</v>
      </c>
      <c r="T170" s="212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133</v>
      </c>
      <c r="AT170" s="213" t="s">
        <v>129</v>
      </c>
      <c r="AU170" s="213" t="s">
        <v>86</v>
      </c>
      <c r="AY170" s="16" t="s">
        <v>126</v>
      </c>
      <c r="BE170" s="214">
        <f t="shared" si="4"/>
        <v>0</v>
      </c>
      <c r="BF170" s="214">
        <f t="shared" si="5"/>
        <v>0</v>
      </c>
      <c r="BG170" s="214">
        <f t="shared" si="6"/>
        <v>0</v>
      </c>
      <c r="BH170" s="214">
        <f t="shared" si="7"/>
        <v>0</v>
      </c>
      <c r="BI170" s="214">
        <f t="shared" si="8"/>
        <v>0</v>
      </c>
      <c r="BJ170" s="16" t="s">
        <v>84</v>
      </c>
      <c r="BK170" s="214">
        <f t="shared" si="9"/>
        <v>0</v>
      </c>
      <c r="BL170" s="16" t="s">
        <v>133</v>
      </c>
      <c r="BM170" s="213" t="s">
        <v>223</v>
      </c>
    </row>
    <row r="171" spans="1:65" s="2" customFormat="1" ht="21.75" customHeight="1">
      <c r="A171" s="33"/>
      <c r="B171" s="34"/>
      <c r="C171" s="202" t="s">
        <v>224</v>
      </c>
      <c r="D171" s="202" t="s">
        <v>129</v>
      </c>
      <c r="E171" s="203" t="s">
        <v>225</v>
      </c>
      <c r="F171" s="204" t="s">
        <v>226</v>
      </c>
      <c r="G171" s="205" t="s">
        <v>139</v>
      </c>
      <c r="H171" s="206">
        <v>85.730999999999995</v>
      </c>
      <c r="I171" s="207"/>
      <c r="J171" s="208">
        <f t="shared" si="0"/>
        <v>0</v>
      </c>
      <c r="K171" s="204" t="s">
        <v>164</v>
      </c>
      <c r="L171" s="38"/>
      <c r="M171" s="209" t="s">
        <v>1</v>
      </c>
      <c r="N171" s="210" t="s">
        <v>41</v>
      </c>
      <c r="O171" s="70"/>
      <c r="P171" s="211">
        <f t="shared" si="1"/>
        <v>0</v>
      </c>
      <c r="Q171" s="211">
        <v>0</v>
      </c>
      <c r="R171" s="211">
        <f t="shared" si="2"/>
        <v>0</v>
      </c>
      <c r="S171" s="211">
        <v>4.2999999999999997E-2</v>
      </c>
      <c r="T171" s="212">
        <f t="shared" si="3"/>
        <v>3.6864329999999996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133</v>
      </c>
      <c r="AT171" s="213" t="s">
        <v>129</v>
      </c>
      <c r="AU171" s="213" t="s">
        <v>86</v>
      </c>
      <c r="AY171" s="16" t="s">
        <v>126</v>
      </c>
      <c r="BE171" s="214">
        <f t="shared" si="4"/>
        <v>0</v>
      </c>
      <c r="BF171" s="214">
        <f t="shared" si="5"/>
        <v>0</v>
      </c>
      <c r="BG171" s="214">
        <f t="shared" si="6"/>
        <v>0</v>
      </c>
      <c r="BH171" s="214">
        <f t="shared" si="7"/>
        <v>0</v>
      </c>
      <c r="BI171" s="214">
        <f t="shared" si="8"/>
        <v>0</v>
      </c>
      <c r="BJ171" s="16" t="s">
        <v>84</v>
      </c>
      <c r="BK171" s="214">
        <f t="shared" si="9"/>
        <v>0</v>
      </c>
      <c r="BL171" s="16" t="s">
        <v>133</v>
      </c>
      <c r="BM171" s="213" t="s">
        <v>227</v>
      </c>
    </row>
    <row r="172" spans="1:65" s="13" customFormat="1" ht="22.5">
      <c r="B172" s="219"/>
      <c r="C172" s="220"/>
      <c r="D172" s="215" t="s">
        <v>143</v>
      </c>
      <c r="E172" s="221" t="s">
        <v>1</v>
      </c>
      <c r="F172" s="222" t="s">
        <v>228</v>
      </c>
      <c r="G172" s="220"/>
      <c r="H172" s="223">
        <v>23.381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143</v>
      </c>
      <c r="AU172" s="229" t="s">
        <v>86</v>
      </c>
      <c r="AV172" s="13" t="s">
        <v>86</v>
      </c>
      <c r="AW172" s="13" t="s">
        <v>32</v>
      </c>
      <c r="AX172" s="13" t="s">
        <v>76</v>
      </c>
      <c r="AY172" s="229" t="s">
        <v>126</v>
      </c>
    </row>
    <row r="173" spans="1:65" s="13" customFormat="1" ht="11.25">
      <c r="B173" s="219"/>
      <c r="C173" s="220"/>
      <c r="D173" s="215" t="s">
        <v>143</v>
      </c>
      <c r="E173" s="221" t="s">
        <v>1</v>
      </c>
      <c r="F173" s="222" t="s">
        <v>229</v>
      </c>
      <c r="G173" s="220"/>
      <c r="H173" s="223">
        <v>62.35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143</v>
      </c>
      <c r="AU173" s="229" t="s">
        <v>86</v>
      </c>
      <c r="AV173" s="13" t="s">
        <v>86</v>
      </c>
      <c r="AW173" s="13" t="s">
        <v>32</v>
      </c>
      <c r="AX173" s="13" t="s">
        <v>76</v>
      </c>
      <c r="AY173" s="229" t="s">
        <v>126</v>
      </c>
    </row>
    <row r="174" spans="1:65" s="14" customFormat="1" ht="11.25">
      <c r="B174" s="230"/>
      <c r="C174" s="231"/>
      <c r="D174" s="215" t="s">
        <v>143</v>
      </c>
      <c r="E174" s="232" t="s">
        <v>1</v>
      </c>
      <c r="F174" s="233" t="s">
        <v>147</v>
      </c>
      <c r="G174" s="231"/>
      <c r="H174" s="234">
        <v>85.730999999999995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143</v>
      </c>
      <c r="AU174" s="240" t="s">
        <v>86</v>
      </c>
      <c r="AV174" s="14" t="s">
        <v>133</v>
      </c>
      <c r="AW174" s="14" t="s">
        <v>32</v>
      </c>
      <c r="AX174" s="14" t="s">
        <v>84</v>
      </c>
      <c r="AY174" s="240" t="s">
        <v>126</v>
      </c>
    </row>
    <row r="175" spans="1:65" s="2" customFormat="1" ht="16.5" customHeight="1">
      <c r="A175" s="33"/>
      <c r="B175" s="34"/>
      <c r="C175" s="202" t="s">
        <v>230</v>
      </c>
      <c r="D175" s="202" t="s">
        <v>129</v>
      </c>
      <c r="E175" s="203" t="s">
        <v>231</v>
      </c>
      <c r="F175" s="204" t="s">
        <v>232</v>
      </c>
      <c r="G175" s="205" t="s">
        <v>151</v>
      </c>
      <c r="H175" s="206">
        <v>43.5</v>
      </c>
      <c r="I175" s="207"/>
      <c r="J175" s="208">
        <f>ROUND(I175*H175,2)</f>
        <v>0</v>
      </c>
      <c r="K175" s="204" t="s">
        <v>1</v>
      </c>
      <c r="L175" s="38"/>
      <c r="M175" s="209" t="s">
        <v>1</v>
      </c>
      <c r="N175" s="210" t="s">
        <v>41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1.0999999999999999E-2</v>
      </c>
      <c r="T175" s="212">
        <f>S175*H175</f>
        <v>0.47849999999999998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133</v>
      </c>
      <c r="AT175" s="213" t="s">
        <v>129</v>
      </c>
      <c r="AU175" s="213" t="s">
        <v>86</v>
      </c>
      <c r="AY175" s="16" t="s">
        <v>126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84</v>
      </c>
      <c r="BK175" s="214">
        <f>ROUND(I175*H175,2)</f>
        <v>0</v>
      </c>
      <c r="BL175" s="16" t="s">
        <v>133</v>
      </c>
      <c r="BM175" s="213" t="s">
        <v>233</v>
      </c>
    </row>
    <row r="176" spans="1:65" s="13" customFormat="1" ht="11.25">
      <c r="B176" s="219"/>
      <c r="C176" s="220"/>
      <c r="D176" s="215" t="s">
        <v>143</v>
      </c>
      <c r="E176" s="221" t="s">
        <v>1</v>
      </c>
      <c r="F176" s="222" t="s">
        <v>234</v>
      </c>
      <c r="G176" s="220"/>
      <c r="H176" s="223">
        <v>43.5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143</v>
      </c>
      <c r="AU176" s="229" t="s">
        <v>86</v>
      </c>
      <c r="AV176" s="13" t="s">
        <v>86</v>
      </c>
      <c r="AW176" s="13" t="s">
        <v>32</v>
      </c>
      <c r="AX176" s="13" t="s">
        <v>84</v>
      </c>
      <c r="AY176" s="229" t="s">
        <v>126</v>
      </c>
    </row>
    <row r="177" spans="1:65" s="12" customFormat="1" ht="20.85" customHeight="1">
      <c r="B177" s="186"/>
      <c r="C177" s="187"/>
      <c r="D177" s="188" t="s">
        <v>75</v>
      </c>
      <c r="E177" s="200" t="s">
        <v>235</v>
      </c>
      <c r="F177" s="200" t="s">
        <v>236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P178</f>
        <v>0</v>
      </c>
      <c r="Q177" s="194"/>
      <c r="R177" s="195">
        <f>R178</f>
        <v>0</v>
      </c>
      <c r="S177" s="194"/>
      <c r="T177" s="196">
        <f>T178</f>
        <v>0</v>
      </c>
      <c r="AR177" s="197" t="s">
        <v>84</v>
      </c>
      <c r="AT177" s="198" t="s">
        <v>75</v>
      </c>
      <c r="AU177" s="198" t="s">
        <v>86</v>
      </c>
      <c r="AY177" s="197" t="s">
        <v>126</v>
      </c>
      <c r="BK177" s="199">
        <f>BK178</f>
        <v>0</v>
      </c>
    </row>
    <row r="178" spans="1:65" s="2" customFormat="1" ht="16.5" customHeight="1">
      <c r="A178" s="33"/>
      <c r="B178" s="34"/>
      <c r="C178" s="202" t="s">
        <v>7</v>
      </c>
      <c r="D178" s="202" t="s">
        <v>129</v>
      </c>
      <c r="E178" s="203" t="s">
        <v>237</v>
      </c>
      <c r="F178" s="204" t="s">
        <v>238</v>
      </c>
      <c r="G178" s="205" t="s">
        <v>239</v>
      </c>
      <c r="H178" s="206">
        <v>3.07</v>
      </c>
      <c r="I178" s="207"/>
      <c r="J178" s="208">
        <f>ROUND(I178*H178,2)</f>
        <v>0</v>
      </c>
      <c r="K178" s="204" t="s">
        <v>164</v>
      </c>
      <c r="L178" s="38"/>
      <c r="M178" s="209" t="s">
        <v>1</v>
      </c>
      <c r="N178" s="210" t="s">
        <v>41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133</v>
      </c>
      <c r="AT178" s="213" t="s">
        <v>129</v>
      </c>
      <c r="AU178" s="213" t="s">
        <v>148</v>
      </c>
      <c r="AY178" s="16" t="s">
        <v>126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84</v>
      </c>
      <c r="BK178" s="214">
        <f>ROUND(I178*H178,2)</f>
        <v>0</v>
      </c>
      <c r="BL178" s="16" t="s">
        <v>133</v>
      </c>
      <c r="BM178" s="213" t="s">
        <v>240</v>
      </c>
    </row>
    <row r="179" spans="1:65" s="12" customFormat="1" ht="22.9" customHeight="1">
      <c r="B179" s="186"/>
      <c r="C179" s="187"/>
      <c r="D179" s="188" t="s">
        <v>75</v>
      </c>
      <c r="E179" s="200" t="s">
        <v>241</v>
      </c>
      <c r="F179" s="200" t="s">
        <v>242</v>
      </c>
      <c r="G179" s="187"/>
      <c r="H179" s="187"/>
      <c r="I179" s="190"/>
      <c r="J179" s="201">
        <f>BK179</f>
        <v>0</v>
      </c>
      <c r="K179" s="187"/>
      <c r="L179" s="192"/>
      <c r="M179" s="193"/>
      <c r="N179" s="194"/>
      <c r="O179" s="194"/>
      <c r="P179" s="195">
        <f>SUM(P180:P185)</f>
        <v>0</v>
      </c>
      <c r="Q179" s="194"/>
      <c r="R179" s="195">
        <f>SUM(R180:R185)</f>
        <v>0</v>
      </c>
      <c r="S179" s="194"/>
      <c r="T179" s="196">
        <f>SUM(T180:T185)</f>
        <v>0</v>
      </c>
      <c r="AR179" s="197" t="s">
        <v>84</v>
      </c>
      <c r="AT179" s="198" t="s">
        <v>75</v>
      </c>
      <c r="AU179" s="198" t="s">
        <v>84</v>
      </c>
      <c r="AY179" s="197" t="s">
        <v>126</v>
      </c>
      <c r="BK179" s="199">
        <f>SUM(BK180:BK185)</f>
        <v>0</v>
      </c>
    </row>
    <row r="180" spans="1:65" s="2" customFormat="1" ht="21.75" customHeight="1">
      <c r="A180" s="33"/>
      <c r="B180" s="34"/>
      <c r="C180" s="202" t="s">
        <v>243</v>
      </c>
      <c r="D180" s="202" t="s">
        <v>129</v>
      </c>
      <c r="E180" s="203" t="s">
        <v>244</v>
      </c>
      <c r="F180" s="204" t="s">
        <v>245</v>
      </c>
      <c r="G180" s="205" t="s">
        <v>239</v>
      </c>
      <c r="H180" s="206">
        <v>4.3099999999999996</v>
      </c>
      <c r="I180" s="207"/>
      <c r="J180" s="208">
        <f>ROUND(I180*H180,2)</f>
        <v>0</v>
      </c>
      <c r="K180" s="204" t="s">
        <v>164</v>
      </c>
      <c r="L180" s="38"/>
      <c r="M180" s="209" t="s">
        <v>1</v>
      </c>
      <c r="N180" s="210" t="s">
        <v>41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133</v>
      </c>
      <c r="AT180" s="213" t="s">
        <v>129</v>
      </c>
      <c r="AU180" s="213" t="s">
        <v>86</v>
      </c>
      <c r="AY180" s="16" t="s">
        <v>126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84</v>
      </c>
      <c r="BK180" s="214">
        <f>ROUND(I180*H180,2)</f>
        <v>0</v>
      </c>
      <c r="BL180" s="16" t="s">
        <v>133</v>
      </c>
      <c r="BM180" s="213" t="s">
        <v>246</v>
      </c>
    </row>
    <row r="181" spans="1:65" s="2" customFormat="1" ht="21.75" customHeight="1">
      <c r="A181" s="33"/>
      <c r="B181" s="34"/>
      <c r="C181" s="202" t="s">
        <v>247</v>
      </c>
      <c r="D181" s="202" t="s">
        <v>129</v>
      </c>
      <c r="E181" s="203" t="s">
        <v>248</v>
      </c>
      <c r="F181" s="204" t="s">
        <v>249</v>
      </c>
      <c r="G181" s="205" t="s">
        <v>239</v>
      </c>
      <c r="H181" s="206">
        <v>4.3099999999999996</v>
      </c>
      <c r="I181" s="207"/>
      <c r="J181" s="208">
        <f>ROUND(I181*H181,2)</f>
        <v>0</v>
      </c>
      <c r="K181" s="204" t="s">
        <v>164</v>
      </c>
      <c r="L181" s="38"/>
      <c r="M181" s="209" t="s">
        <v>1</v>
      </c>
      <c r="N181" s="210" t="s">
        <v>41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133</v>
      </c>
      <c r="AT181" s="213" t="s">
        <v>129</v>
      </c>
      <c r="AU181" s="213" t="s">
        <v>86</v>
      </c>
      <c r="AY181" s="16" t="s">
        <v>126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84</v>
      </c>
      <c r="BK181" s="214">
        <f>ROUND(I181*H181,2)</f>
        <v>0</v>
      </c>
      <c r="BL181" s="16" t="s">
        <v>133</v>
      </c>
      <c r="BM181" s="213" t="s">
        <v>250</v>
      </c>
    </row>
    <row r="182" spans="1:65" s="2" customFormat="1" ht="21.75" customHeight="1">
      <c r="A182" s="33"/>
      <c r="B182" s="34"/>
      <c r="C182" s="202" t="s">
        <v>251</v>
      </c>
      <c r="D182" s="202" t="s">
        <v>129</v>
      </c>
      <c r="E182" s="203" t="s">
        <v>252</v>
      </c>
      <c r="F182" s="204" t="s">
        <v>253</v>
      </c>
      <c r="G182" s="205" t="s">
        <v>239</v>
      </c>
      <c r="H182" s="206">
        <v>60.34</v>
      </c>
      <c r="I182" s="207"/>
      <c r="J182" s="208">
        <f>ROUND(I182*H182,2)</f>
        <v>0</v>
      </c>
      <c r="K182" s="204" t="s">
        <v>164</v>
      </c>
      <c r="L182" s="38"/>
      <c r="M182" s="209" t="s">
        <v>1</v>
      </c>
      <c r="N182" s="210" t="s">
        <v>41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133</v>
      </c>
      <c r="AT182" s="213" t="s">
        <v>129</v>
      </c>
      <c r="AU182" s="213" t="s">
        <v>86</v>
      </c>
      <c r="AY182" s="16" t="s">
        <v>126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84</v>
      </c>
      <c r="BK182" s="214">
        <f>ROUND(I182*H182,2)</f>
        <v>0</v>
      </c>
      <c r="BL182" s="16" t="s">
        <v>133</v>
      </c>
      <c r="BM182" s="213" t="s">
        <v>254</v>
      </c>
    </row>
    <row r="183" spans="1:65" s="13" customFormat="1" ht="11.25">
      <c r="B183" s="219"/>
      <c r="C183" s="220"/>
      <c r="D183" s="215" t="s">
        <v>143</v>
      </c>
      <c r="E183" s="220"/>
      <c r="F183" s="222" t="s">
        <v>255</v>
      </c>
      <c r="G183" s="220"/>
      <c r="H183" s="223">
        <v>60.34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143</v>
      </c>
      <c r="AU183" s="229" t="s">
        <v>86</v>
      </c>
      <c r="AV183" s="13" t="s">
        <v>86</v>
      </c>
      <c r="AW183" s="13" t="s">
        <v>4</v>
      </c>
      <c r="AX183" s="13" t="s">
        <v>84</v>
      </c>
      <c r="AY183" s="229" t="s">
        <v>126</v>
      </c>
    </row>
    <row r="184" spans="1:65" s="2" customFormat="1" ht="21.75" customHeight="1">
      <c r="A184" s="33"/>
      <c r="B184" s="34"/>
      <c r="C184" s="202" t="s">
        <v>256</v>
      </c>
      <c r="D184" s="202" t="s">
        <v>129</v>
      </c>
      <c r="E184" s="203" t="s">
        <v>257</v>
      </c>
      <c r="F184" s="204" t="s">
        <v>258</v>
      </c>
      <c r="G184" s="205" t="s">
        <v>239</v>
      </c>
      <c r="H184" s="206">
        <v>1.21</v>
      </c>
      <c r="I184" s="207"/>
      <c r="J184" s="208">
        <f>ROUND(I184*H184,2)</f>
        <v>0</v>
      </c>
      <c r="K184" s="204" t="s">
        <v>164</v>
      </c>
      <c r="L184" s="38"/>
      <c r="M184" s="209" t="s">
        <v>1</v>
      </c>
      <c r="N184" s="210" t="s">
        <v>41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133</v>
      </c>
      <c r="AT184" s="213" t="s">
        <v>129</v>
      </c>
      <c r="AU184" s="213" t="s">
        <v>86</v>
      </c>
      <c r="AY184" s="16" t="s">
        <v>126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84</v>
      </c>
      <c r="BK184" s="214">
        <f>ROUND(I184*H184,2)</f>
        <v>0</v>
      </c>
      <c r="BL184" s="16" t="s">
        <v>133</v>
      </c>
      <c r="BM184" s="213" t="s">
        <v>259</v>
      </c>
    </row>
    <row r="185" spans="1:65" s="2" customFormat="1" ht="21.75" customHeight="1">
      <c r="A185" s="33"/>
      <c r="B185" s="34"/>
      <c r="C185" s="202" t="s">
        <v>260</v>
      </c>
      <c r="D185" s="202" t="s">
        <v>129</v>
      </c>
      <c r="E185" s="203" t="s">
        <v>261</v>
      </c>
      <c r="F185" s="204" t="s">
        <v>262</v>
      </c>
      <c r="G185" s="205" t="s">
        <v>239</v>
      </c>
      <c r="H185" s="206">
        <v>3.1</v>
      </c>
      <c r="I185" s="207"/>
      <c r="J185" s="208">
        <f>ROUND(I185*H185,2)</f>
        <v>0</v>
      </c>
      <c r="K185" s="204" t="s">
        <v>164</v>
      </c>
      <c r="L185" s="38"/>
      <c r="M185" s="209" t="s">
        <v>1</v>
      </c>
      <c r="N185" s="210" t="s">
        <v>41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133</v>
      </c>
      <c r="AT185" s="213" t="s">
        <v>129</v>
      </c>
      <c r="AU185" s="213" t="s">
        <v>86</v>
      </c>
      <c r="AY185" s="16" t="s">
        <v>126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84</v>
      </c>
      <c r="BK185" s="214">
        <f>ROUND(I185*H185,2)</f>
        <v>0</v>
      </c>
      <c r="BL185" s="16" t="s">
        <v>133</v>
      </c>
      <c r="BM185" s="213" t="s">
        <v>263</v>
      </c>
    </row>
    <row r="186" spans="1:65" s="12" customFormat="1" ht="25.9" customHeight="1">
      <c r="B186" s="186"/>
      <c r="C186" s="187"/>
      <c r="D186" s="188" t="s">
        <v>75</v>
      </c>
      <c r="E186" s="189" t="s">
        <v>264</v>
      </c>
      <c r="F186" s="189" t="s">
        <v>265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P187+P193+P201+P207</f>
        <v>0</v>
      </c>
      <c r="Q186" s="194"/>
      <c r="R186" s="195">
        <f>R187+R193+R201+R207</f>
        <v>9.2115000000000002E-2</v>
      </c>
      <c r="S186" s="194"/>
      <c r="T186" s="196">
        <f>T187+T193+T201+T207</f>
        <v>0.14507249999999999</v>
      </c>
      <c r="AR186" s="197" t="s">
        <v>86</v>
      </c>
      <c r="AT186" s="198" t="s">
        <v>75</v>
      </c>
      <c r="AU186" s="198" t="s">
        <v>76</v>
      </c>
      <c r="AY186" s="197" t="s">
        <v>126</v>
      </c>
      <c r="BK186" s="199">
        <f>BK187+BK193+BK201+BK207</f>
        <v>0</v>
      </c>
    </row>
    <row r="187" spans="1:65" s="12" customFormat="1" ht="22.9" customHeight="1">
      <c r="B187" s="186"/>
      <c r="C187" s="187"/>
      <c r="D187" s="188" t="s">
        <v>75</v>
      </c>
      <c r="E187" s="200" t="s">
        <v>266</v>
      </c>
      <c r="F187" s="200" t="s">
        <v>267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SUM(P188:P192)</f>
        <v>0</v>
      </c>
      <c r="Q187" s="194"/>
      <c r="R187" s="195">
        <f>SUM(R188:R192)</f>
        <v>9.8600000000000007E-3</v>
      </c>
      <c r="S187" s="194"/>
      <c r="T187" s="196">
        <f>SUM(T188:T192)</f>
        <v>3.6322500000000001E-2</v>
      </c>
      <c r="AR187" s="197" t="s">
        <v>86</v>
      </c>
      <c r="AT187" s="198" t="s">
        <v>75</v>
      </c>
      <c r="AU187" s="198" t="s">
        <v>84</v>
      </c>
      <c r="AY187" s="197" t="s">
        <v>126</v>
      </c>
      <c r="BK187" s="199">
        <f>SUM(BK188:BK192)</f>
        <v>0</v>
      </c>
    </row>
    <row r="188" spans="1:65" s="2" customFormat="1" ht="16.5" customHeight="1">
      <c r="A188" s="33"/>
      <c r="B188" s="34"/>
      <c r="C188" s="202" t="s">
        <v>268</v>
      </c>
      <c r="D188" s="202" t="s">
        <v>129</v>
      </c>
      <c r="E188" s="203" t="s">
        <v>269</v>
      </c>
      <c r="F188" s="204" t="s">
        <v>270</v>
      </c>
      <c r="G188" s="205" t="s">
        <v>151</v>
      </c>
      <c r="H188" s="206">
        <v>21.75</v>
      </c>
      <c r="I188" s="207"/>
      <c r="J188" s="208">
        <f>ROUND(I188*H188,2)</f>
        <v>0</v>
      </c>
      <c r="K188" s="204" t="s">
        <v>164</v>
      </c>
      <c r="L188" s="38"/>
      <c r="M188" s="209" t="s">
        <v>1</v>
      </c>
      <c r="N188" s="210" t="s">
        <v>41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1.67E-3</v>
      </c>
      <c r="T188" s="212">
        <f>S188*H188</f>
        <v>3.6322500000000001E-2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215</v>
      </c>
      <c r="AT188" s="213" t="s">
        <v>129</v>
      </c>
      <c r="AU188" s="213" t="s">
        <v>86</v>
      </c>
      <c r="AY188" s="16" t="s">
        <v>126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84</v>
      </c>
      <c r="BK188" s="214">
        <f>ROUND(I188*H188,2)</f>
        <v>0</v>
      </c>
      <c r="BL188" s="16" t="s">
        <v>215</v>
      </c>
      <c r="BM188" s="213" t="s">
        <v>271</v>
      </c>
    </row>
    <row r="189" spans="1:65" s="13" customFormat="1" ht="11.25">
      <c r="B189" s="219"/>
      <c r="C189" s="220"/>
      <c r="D189" s="215" t="s">
        <v>143</v>
      </c>
      <c r="E189" s="221" t="s">
        <v>1</v>
      </c>
      <c r="F189" s="222" t="s">
        <v>272</v>
      </c>
      <c r="G189" s="220"/>
      <c r="H189" s="223">
        <v>21.75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143</v>
      </c>
      <c r="AU189" s="229" t="s">
        <v>86</v>
      </c>
      <c r="AV189" s="13" t="s">
        <v>86</v>
      </c>
      <c r="AW189" s="13" t="s">
        <v>32</v>
      </c>
      <c r="AX189" s="13" t="s">
        <v>84</v>
      </c>
      <c r="AY189" s="229" t="s">
        <v>126</v>
      </c>
    </row>
    <row r="190" spans="1:65" s="2" customFormat="1" ht="21.75" customHeight="1">
      <c r="A190" s="33"/>
      <c r="B190" s="34"/>
      <c r="C190" s="202" t="s">
        <v>273</v>
      </c>
      <c r="D190" s="202" t="s">
        <v>129</v>
      </c>
      <c r="E190" s="203" t="s">
        <v>274</v>
      </c>
      <c r="F190" s="204" t="s">
        <v>275</v>
      </c>
      <c r="G190" s="205" t="s">
        <v>151</v>
      </c>
      <c r="H190" s="206">
        <v>7.25</v>
      </c>
      <c r="I190" s="207"/>
      <c r="J190" s="208">
        <f>ROUND(I190*H190,2)</f>
        <v>0</v>
      </c>
      <c r="K190" s="204" t="s">
        <v>164</v>
      </c>
      <c r="L190" s="38"/>
      <c r="M190" s="209" t="s">
        <v>1</v>
      </c>
      <c r="N190" s="210" t="s">
        <v>41</v>
      </c>
      <c r="O190" s="70"/>
      <c r="P190" s="211">
        <f>O190*H190</f>
        <v>0</v>
      </c>
      <c r="Q190" s="211">
        <v>1.3600000000000001E-3</v>
      </c>
      <c r="R190" s="211">
        <f>Q190*H190</f>
        <v>9.8600000000000007E-3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215</v>
      </c>
      <c r="AT190" s="213" t="s">
        <v>129</v>
      </c>
      <c r="AU190" s="213" t="s">
        <v>86</v>
      </c>
      <c r="AY190" s="16" t="s">
        <v>126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84</v>
      </c>
      <c r="BK190" s="214">
        <f>ROUND(I190*H190,2)</f>
        <v>0</v>
      </c>
      <c r="BL190" s="16" t="s">
        <v>215</v>
      </c>
      <c r="BM190" s="213" t="s">
        <v>276</v>
      </c>
    </row>
    <row r="191" spans="1:65" s="13" customFormat="1" ht="11.25">
      <c r="B191" s="219"/>
      <c r="C191" s="220"/>
      <c r="D191" s="215" t="s">
        <v>143</v>
      </c>
      <c r="E191" s="221" t="s">
        <v>1</v>
      </c>
      <c r="F191" s="222" t="s">
        <v>277</v>
      </c>
      <c r="G191" s="220"/>
      <c r="H191" s="223">
        <v>7.25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143</v>
      </c>
      <c r="AU191" s="229" t="s">
        <v>86</v>
      </c>
      <c r="AV191" s="13" t="s">
        <v>86</v>
      </c>
      <c r="AW191" s="13" t="s">
        <v>32</v>
      </c>
      <c r="AX191" s="13" t="s">
        <v>84</v>
      </c>
      <c r="AY191" s="229" t="s">
        <v>126</v>
      </c>
    </row>
    <row r="192" spans="1:65" s="2" customFormat="1" ht="21.75" customHeight="1">
      <c r="A192" s="33"/>
      <c r="B192" s="34"/>
      <c r="C192" s="202" t="s">
        <v>278</v>
      </c>
      <c r="D192" s="202" t="s">
        <v>129</v>
      </c>
      <c r="E192" s="203" t="s">
        <v>279</v>
      </c>
      <c r="F192" s="204" t="s">
        <v>280</v>
      </c>
      <c r="G192" s="205" t="s">
        <v>281</v>
      </c>
      <c r="H192" s="251"/>
      <c r="I192" s="207"/>
      <c r="J192" s="208">
        <f>ROUND(I192*H192,2)</f>
        <v>0</v>
      </c>
      <c r="K192" s="204" t="s">
        <v>164</v>
      </c>
      <c r="L192" s="38"/>
      <c r="M192" s="209" t="s">
        <v>1</v>
      </c>
      <c r="N192" s="210" t="s">
        <v>41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215</v>
      </c>
      <c r="AT192" s="213" t="s">
        <v>129</v>
      </c>
      <c r="AU192" s="213" t="s">
        <v>86</v>
      </c>
      <c r="AY192" s="16" t="s">
        <v>126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84</v>
      </c>
      <c r="BK192" s="214">
        <f>ROUND(I192*H192,2)</f>
        <v>0</v>
      </c>
      <c r="BL192" s="16" t="s">
        <v>215</v>
      </c>
      <c r="BM192" s="213" t="s">
        <v>282</v>
      </c>
    </row>
    <row r="193" spans="1:65" s="12" customFormat="1" ht="22.9" customHeight="1">
      <c r="B193" s="186"/>
      <c r="C193" s="187"/>
      <c r="D193" s="188" t="s">
        <v>75</v>
      </c>
      <c r="E193" s="200" t="s">
        <v>283</v>
      </c>
      <c r="F193" s="200" t="s">
        <v>284</v>
      </c>
      <c r="G193" s="187"/>
      <c r="H193" s="187"/>
      <c r="I193" s="190"/>
      <c r="J193" s="201">
        <f>BK193</f>
        <v>0</v>
      </c>
      <c r="K193" s="187"/>
      <c r="L193" s="192"/>
      <c r="M193" s="193"/>
      <c r="N193" s="194"/>
      <c r="O193" s="194"/>
      <c r="P193" s="195">
        <f>SUM(P194:P200)</f>
        <v>0</v>
      </c>
      <c r="Q193" s="194"/>
      <c r="R193" s="195">
        <f>SUM(R194:R200)</f>
        <v>4.8750000000000002E-2</v>
      </c>
      <c r="S193" s="194"/>
      <c r="T193" s="196">
        <f>SUM(T194:T200)</f>
        <v>0.10875</v>
      </c>
      <c r="AR193" s="197" t="s">
        <v>86</v>
      </c>
      <c r="AT193" s="198" t="s">
        <v>75</v>
      </c>
      <c r="AU193" s="198" t="s">
        <v>84</v>
      </c>
      <c r="AY193" s="197" t="s">
        <v>126</v>
      </c>
      <c r="BK193" s="199">
        <f>SUM(BK194:BK200)</f>
        <v>0</v>
      </c>
    </row>
    <row r="194" spans="1:65" s="2" customFormat="1" ht="21.75" customHeight="1">
      <c r="A194" s="33"/>
      <c r="B194" s="34"/>
      <c r="C194" s="202" t="s">
        <v>285</v>
      </c>
      <c r="D194" s="202" t="s">
        <v>129</v>
      </c>
      <c r="E194" s="203" t="s">
        <v>286</v>
      </c>
      <c r="F194" s="204" t="s">
        <v>287</v>
      </c>
      <c r="G194" s="205" t="s">
        <v>288</v>
      </c>
      <c r="H194" s="206">
        <v>21.75</v>
      </c>
      <c r="I194" s="207"/>
      <c r="J194" s="208">
        <f>ROUND(I194*H194,2)</f>
        <v>0</v>
      </c>
      <c r="K194" s="204" t="s">
        <v>164</v>
      </c>
      <c r="L194" s="38"/>
      <c r="M194" s="209" t="s">
        <v>1</v>
      </c>
      <c r="N194" s="210" t="s">
        <v>41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5.0000000000000001E-3</v>
      </c>
      <c r="T194" s="212">
        <f>S194*H194</f>
        <v>0.10875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215</v>
      </c>
      <c r="AT194" s="213" t="s">
        <v>129</v>
      </c>
      <c r="AU194" s="213" t="s">
        <v>86</v>
      </c>
      <c r="AY194" s="16" t="s">
        <v>126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84</v>
      </c>
      <c r="BK194" s="214">
        <f>ROUND(I194*H194,2)</f>
        <v>0</v>
      </c>
      <c r="BL194" s="16" t="s">
        <v>215</v>
      </c>
      <c r="BM194" s="213" t="s">
        <v>289</v>
      </c>
    </row>
    <row r="195" spans="1:65" s="13" customFormat="1" ht="11.25">
      <c r="B195" s="219"/>
      <c r="C195" s="220"/>
      <c r="D195" s="215" t="s">
        <v>143</v>
      </c>
      <c r="E195" s="221" t="s">
        <v>1</v>
      </c>
      <c r="F195" s="222" t="s">
        <v>272</v>
      </c>
      <c r="G195" s="220"/>
      <c r="H195" s="223">
        <v>21.75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143</v>
      </c>
      <c r="AU195" s="229" t="s">
        <v>86</v>
      </c>
      <c r="AV195" s="13" t="s">
        <v>86</v>
      </c>
      <c r="AW195" s="13" t="s">
        <v>32</v>
      </c>
      <c r="AX195" s="13" t="s">
        <v>84</v>
      </c>
      <c r="AY195" s="229" t="s">
        <v>126</v>
      </c>
    </row>
    <row r="196" spans="1:65" s="2" customFormat="1" ht="21.75" customHeight="1">
      <c r="A196" s="33"/>
      <c r="B196" s="34"/>
      <c r="C196" s="202" t="s">
        <v>290</v>
      </c>
      <c r="D196" s="202" t="s">
        <v>129</v>
      </c>
      <c r="E196" s="203" t="s">
        <v>291</v>
      </c>
      <c r="F196" s="204" t="s">
        <v>292</v>
      </c>
      <c r="G196" s="205" t="s">
        <v>288</v>
      </c>
      <c r="H196" s="206">
        <v>4</v>
      </c>
      <c r="I196" s="207"/>
      <c r="J196" s="208">
        <f>ROUND(I196*H196,2)</f>
        <v>0</v>
      </c>
      <c r="K196" s="204" t="s">
        <v>164</v>
      </c>
      <c r="L196" s="38"/>
      <c r="M196" s="209" t="s">
        <v>1</v>
      </c>
      <c r="N196" s="210" t="s">
        <v>41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215</v>
      </c>
      <c r="AT196" s="213" t="s">
        <v>129</v>
      </c>
      <c r="AU196" s="213" t="s">
        <v>86</v>
      </c>
      <c r="AY196" s="16" t="s">
        <v>126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84</v>
      </c>
      <c r="BK196" s="214">
        <f>ROUND(I196*H196,2)</f>
        <v>0</v>
      </c>
      <c r="BL196" s="16" t="s">
        <v>215</v>
      </c>
      <c r="BM196" s="213" t="s">
        <v>293</v>
      </c>
    </row>
    <row r="197" spans="1:65" s="13" customFormat="1" ht="11.25">
      <c r="B197" s="219"/>
      <c r="C197" s="220"/>
      <c r="D197" s="215" t="s">
        <v>143</v>
      </c>
      <c r="E197" s="221" t="s">
        <v>1</v>
      </c>
      <c r="F197" s="222" t="s">
        <v>294</v>
      </c>
      <c r="G197" s="220"/>
      <c r="H197" s="223">
        <v>4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143</v>
      </c>
      <c r="AU197" s="229" t="s">
        <v>86</v>
      </c>
      <c r="AV197" s="13" t="s">
        <v>86</v>
      </c>
      <c r="AW197" s="13" t="s">
        <v>32</v>
      </c>
      <c r="AX197" s="13" t="s">
        <v>84</v>
      </c>
      <c r="AY197" s="229" t="s">
        <v>126</v>
      </c>
    </row>
    <row r="198" spans="1:65" s="2" customFormat="1" ht="33" customHeight="1">
      <c r="A198" s="33"/>
      <c r="B198" s="34"/>
      <c r="C198" s="241" t="s">
        <v>295</v>
      </c>
      <c r="D198" s="241" t="s">
        <v>167</v>
      </c>
      <c r="E198" s="242" t="s">
        <v>296</v>
      </c>
      <c r="F198" s="243" t="s">
        <v>297</v>
      </c>
      <c r="G198" s="244" t="s">
        <v>151</v>
      </c>
      <c r="H198" s="245">
        <v>9.75</v>
      </c>
      <c r="I198" s="246"/>
      <c r="J198" s="247">
        <f>ROUND(I198*H198,2)</f>
        <v>0</v>
      </c>
      <c r="K198" s="243" t="s">
        <v>164</v>
      </c>
      <c r="L198" s="248"/>
      <c r="M198" s="249" t="s">
        <v>1</v>
      </c>
      <c r="N198" s="250" t="s">
        <v>41</v>
      </c>
      <c r="O198" s="70"/>
      <c r="P198" s="211">
        <f>O198*H198</f>
        <v>0</v>
      </c>
      <c r="Q198" s="211">
        <v>5.0000000000000001E-3</v>
      </c>
      <c r="R198" s="211">
        <f>Q198*H198</f>
        <v>4.8750000000000002E-2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295</v>
      </c>
      <c r="AT198" s="213" t="s">
        <v>167</v>
      </c>
      <c r="AU198" s="213" t="s">
        <v>86</v>
      </c>
      <c r="AY198" s="16" t="s">
        <v>126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84</v>
      </c>
      <c r="BK198" s="214">
        <f>ROUND(I198*H198,2)</f>
        <v>0</v>
      </c>
      <c r="BL198" s="16" t="s">
        <v>215</v>
      </c>
      <c r="BM198" s="213" t="s">
        <v>298</v>
      </c>
    </row>
    <row r="199" spans="1:65" s="13" customFormat="1" ht="11.25">
      <c r="B199" s="219"/>
      <c r="C199" s="220"/>
      <c r="D199" s="215" t="s">
        <v>143</v>
      </c>
      <c r="E199" s="221" t="s">
        <v>1</v>
      </c>
      <c r="F199" s="222" t="s">
        <v>299</v>
      </c>
      <c r="G199" s="220"/>
      <c r="H199" s="223">
        <v>9.75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143</v>
      </c>
      <c r="AU199" s="229" t="s">
        <v>86</v>
      </c>
      <c r="AV199" s="13" t="s">
        <v>86</v>
      </c>
      <c r="AW199" s="13" t="s">
        <v>32</v>
      </c>
      <c r="AX199" s="13" t="s">
        <v>84</v>
      </c>
      <c r="AY199" s="229" t="s">
        <v>126</v>
      </c>
    </row>
    <row r="200" spans="1:65" s="2" customFormat="1" ht="21.75" customHeight="1">
      <c r="A200" s="33"/>
      <c r="B200" s="34"/>
      <c r="C200" s="202" t="s">
        <v>300</v>
      </c>
      <c r="D200" s="202" t="s">
        <v>129</v>
      </c>
      <c r="E200" s="203" t="s">
        <v>301</v>
      </c>
      <c r="F200" s="204" t="s">
        <v>302</v>
      </c>
      <c r="G200" s="205" t="s">
        <v>281</v>
      </c>
      <c r="H200" s="251"/>
      <c r="I200" s="207"/>
      <c r="J200" s="208">
        <f>ROUND(I200*H200,2)</f>
        <v>0</v>
      </c>
      <c r="K200" s="204" t="s">
        <v>164</v>
      </c>
      <c r="L200" s="38"/>
      <c r="M200" s="209" t="s">
        <v>1</v>
      </c>
      <c r="N200" s="210" t="s">
        <v>41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215</v>
      </c>
      <c r="AT200" s="213" t="s">
        <v>129</v>
      </c>
      <c r="AU200" s="213" t="s">
        <v>86</v>
      </c>
      <c r="AY200" s="16" t="s">
        <v>126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84</v>
      </c>
      <c r="BK200" s="214">
        <f>ROUND(I200*H200,2)</f>
        <v>0</v>
      </c>
      <c r="BL200" s="16" t="s">
        <v>215</v>
      </c>
      <c r="BM200" s="213" t="s">
        <v>303</v>
      </c>
    </row>
    <row r="201" spans="1:65" s="12" customFormat="1" ht="22.9" customHeight="1">
      <c r="B201" s="186"/>
      <c r="C201" s="187"/>
      <c r="D201" s="188" t="s">
        <v>75</v>
      </c>
      <c r="E201" s="200" t="s">
        <v>304</v>
      </c>
      <c r="F201" s="200" t="s">
        <v>305</v>
      </c>
      <c r="G201" s="187"/>
      <c r="H201" s="187"/>
      <c r="I201" s="190"/>
      <c r="J201" s="201">
        <f>BK201</f>
        <v>0</v>
      </c>
      <c r="K201" s="187"/>
      <c r="L201" s="192"/>
      <c r="M201" s="193"/>
      <c r="N201" s="194"/>
      <c r="O201" s="194"/>
      <c r="P201" s="195">
        <f>SUM(P202:P206)</f>
        <v>0</v>
      </c>
      <c r="Q201" s="194"/>
      <c r="R201" s="195">
        <f>SUM(R202:R206)</f>
        <v>0</v>
      </c>
      <c r="S201" s="194"/>
      <c r="T201" s="196">
        <f>SUM(T202:T206)</f>
        <v>0</v>
      </c>
      <c r="AR201" s="197" t="s">
        <v>86</v>
      </c>
      <c r="AT201" s="198" t="s">
        <v>75</v>
      </c>
      <c r="AU201" s="198" t="s">
        <v>84</v>
      </c>
      <c r="AY201" s="197" t="s">
        <v>126</v>
      </c>
      <c r="BK201" s="199">
        <f>SUM(BK202:BK206)</f>
        <v>0</v>
      </c>
    </row>
    <row r="202" spans="1:65" s="2" customFormat="1" ht="21.75" customHeight="1">
      <c r="A202" s="33"/>
      <c r="B202" s="34"/>
      <c r="C202" s="202" t="s">
        <v>306</v>
      </c>
      <c r="D202" s="202" t="s">
        <v>129</v>
      </c>
      <c r="E202" s="203" t="s">
        <v>307</v>
      </c>
      <c r="F202" s="204" t="s">
        <v>308</v>
      </c>
      <c r="G202" s="205" t="s">
        <v>281</v>
      </c>
      <c r="H202" s="251"/>
      <c r="I202" s="207"/>
      <c r="J202" s="208">
        <f>ROUND(I202*H202,2)</f>
        <v>0</v>
      </c>
      <c r="K202" s="204" t="s">
        <v>164</v>
      </c>
      <c r="L202" s="38"/>
      <c r="M202" s="209" t="s">
        <v>1</v>
      </c>
      <c r="N202" s="210" t="s">
        <v>41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215</v>
      </c>
      <c r="AT202" s="213" t="s">
        <v>129</v>
      </c>
      <c r="AU202" s="213" t="s">
        <v>86</v>
      </c>
      <c r="AY202" s="16" t="s">
        <v>126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84</v>
      </c>
      <c r="BK202" s="214">
        <f>ROUND(I202*H202,2)</f>
        <v>0</v>
      </c>
      <c r="BL202" s="16" t="s">
        <v>215</v>
      </c>
      <c r="BM202" s="213" t="s">
        <v>309</v>
      </c>
    </row>
    <row r="203" spans="1:65" s="2" customFormat="1" ht="33" customHeight="1">
      <c r="A203" s="33"/>
      <c r="B203" s="34"/>
      <c r="C203" s="202" t="s">
        <v>310</v>
      </c>
      <c r="D203" s="202" t="s">
        <v>129</v>
      </c>
      <c r="E203" s="203" t="s">
        <v>311</v>
      </c>
      <c r="F203" s="204" t="s">
        <v>312</v>
      </c>
      <c r="G203" s="205" t="s">
        <v>288</v>
      </c>
      <c r="H203" s="206">
        <v>1</v>
      </c>
      <c r="I203" s="207"/>
      <c r="J203" s="208">
        <f>ROUND(I203*H203,2)</f>
        <v>0</v>
      </c>
      <c r="K203" s="204" t="s">
        <v>1</v>
      </c>
      <c r="L203" s="38"/>
      <c r="M203" s="209" t="s">
        <v>1</v>
      </c>
      <c r="N203" s="210" t="s">
        <v>41</v>
      </c>
      <c r="O203" s="70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215</v>
      </c>
      <c r="AT203" s="213" t="s">
        <v>129</v>
      </c>
      <c r="AU203" s="213" t="s">
        <v>86</v>
      </c>
      <c r="AY203" s="16" t="s">
        <v>126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84</v>
      </c>
      <c r="BK203" s="214">
        <f>ROUND(I203*H203,2)</f>
        <v>0</v>
      </c>
      <c r="BL203" s="16" t="s">
        <v>215</v>
      </c>
      <c r="BM203" s="213" t="s">
        <v>313</v>
      </c>
    </row>
    <row r="204" spans="1:65" s="2" customFormat="1" ht="33" customHeight="1">
      <c r="A204" s="33"/>
      <c r="B204" s="34"/>
      <c r="C204" s="202" t="s">
        <v>314</v>
      </c>
      <c r="D204" s="202" t="s">
        <v>129</v>
      </c>
      <c r="E204" s="203" t="s">
        <v>315</v>
      </c>
      <c r="F204" s="204" t="s">
        <v>316</v>
      </c>
      <c r="G204" s="205" t="s">
        <v>288</v>
      </c>
      <c r="H204" s="206">
        <v>1</v>
      </c>
      <c r="I204" s="207"/>
      <c r="J204" s="208">
        <f>ROUND(I204*H204,2)</f>
        <v>0</v>
      </c>
      <c r="K204" s="204" t="s">
        <v>1</v>
      </c>
      <c r="L204" s="38"/>
      <c r="M204" s="209" t="s">
        <v>1</v>
      </c>
      <c r="N204" s="210" t="s">
        <v>41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215</v>
      </c>
      <c r="AT204" s="213" t="s">
        <v>129</v>
      </c>
      <c r="AU204" s="213" t="s">
        <v>86</v>
      </c>
      <c r="AY204" s="16" t="s">
        <v>126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84</v>
      </c>
      <c r="BK204" s="214">
        <f>ROUND(I204*H204,2)</f>
        <v>0</v>
      </c>
      <c r="BL204" s="16" t="s">
        <v>215</v>
      </c>
      <c r="BM204" s="213" t="s">
        <v>317</v>
      </c>
    </row>
    <row r="205" spans="1:65" s="2" customFormat="1" ht="33" customHeight="1">
      <c r="A205" s="33"/>
      <c r="B205" s="34"/>
      <c r="C205" s="202" t="s">
        <v>318</v>
      </c>
      <c r="D205" s="202" t="s">
        <v>129</v>
      </c>
      <c r="E205" s="203" t="s">
        <v>319</v>
      </c>
      <c r="F205" s="204" t="s">
        <v>320</v>
      </c>
      <c r="G205" s="205" t="s">
        <v>288</v>
      </c>
      <c r="H205" s="206">
        <v>1</v>
      </c>
      <c r="I205" s="207"/>
      <c r="J205" s="208">
        <f>ROUND(I205*H205,2)</f>
        <v>0</v>
      </c>
      <c r="K205" s="204" t="s">
        <v>1</v>
      </c>
      <c r="L205" s="38"/>
      <c r="M205" s="209" t="s">
        <v>1</v>
      </c>
      <c r="N205" s="210" t="s">
        <v>41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215</v>
      </c>
      <c r="AT205" s="213" t="s">
        <v>129</v>
      </c>
      <c r="AU205" s="213" t="s">
        <v>86</v>
      </c>
      <c r="AY205" s="16" t="s">
        <v>126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84</v>
      </c>
      <c r="BK205" s="214">
        <f>ROUND(I205*H205,2)</f>
        <v>0</v>
      </c>
      <c r="BL205" s="16" t="s">
        <v>215</v>
      </c>
      <c r="BM205" s="213" t="s">
        <v>321</v>
      </c>
    </row>
    <row r="206" spans="1:65" s="2" customFormat="1" ht="33" customHeight="1">
      <c r="A206" s="33"/>
      <c r="B206" s="34"/>
      <c r="C206" s="202" t="s">
        <v>322</v>
      </c>
      <c r="D206" s="202" t="s">
        <v>129</v>
      </c>
      <c r="E206" s="203" t="s">
        <v>323</v>
      </c>
      <c r="F206" s="204" t="s">
        <v>324</v>
      </c>
      <c r="G206" s="205" t="s">
        <v>288</v>
      </c>
      <c r="H206" s="206">
        <v>1</v>
      </c>
      <c r="I206" s="207"/>
      <c r="J206" s="208">
        <f>ROUND(I206*H206,2)</f>
        <v>0</v>
      </c>
      <c r="K206" s="204" t="s">
        <v>1</v>
      </c>
      <c r="L206" s="38"/>
      <c r="M206" s="209" t="s">
        <v>1</v>
      </c>
      <c r="N206" s="210" t="s">
        <v>41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215</v>
      </c>
      <c r="AT206" s="213" t="s">
        <v>129</v>
      </c>
      <c r="AU206" s="213" t="s">
        <v>86</v>
      </c>
      <c r="AY206" s="16" t="s">
        <v>126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84</v>
      </c>
      <c r="BK206" s="214">
        <f>ROUND(I206*H206,2)</f>
        <v>0</v>
      </c>
      <c r="BL206" s="16" t="s">
        <v>215</v>
      </c>
      <c r="BM206" s="213" t="s">
        <v>325</v>
      </c>
    </row>
    <row r="207" spans="1:65" s="12" customFormat="1" ht="22.9" customHeight="1">
      <c r="B207" s="186"/>
      <c r="C207" s="187"/>
      <c r="D207" s="188" t="s">
        <v>75</v>
      </c>
      <c r="E207" s="200" t="s">
        <v>326</v>
      </c>
      <c r="F207" s="200" t="s">
        <v>327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SUM(P208:P223)</f>
        <v>0</v>
      </c>
      <c r="Q207" s="194"/>
      <c r="R207" s="195">
        <f>SUM(R208:R223)</f>
        <v>3.3505000000000007E-2</v>
      </c>
      <c r="S207" s="194"/>
      <c r="T207" s="196">
        <f>SUM(T208:T223)</f>
        <v>0</v>
      </c>
      <c r="AR207" s="197" t="s">
        <v>86</v>
      </c>
      <c r="AT207" s="198" t="s">
        <v>75</v>
      </c>
      <c r="AU207" s="198" t="s">
        <v>84</v>
      </c>
      <c r="AY207" s="197" t="s">
        <v>126</v>
      </c>
      <c r="BK207" s="199">
        <f>SUM(BK208:BK223)</f>
        <v>0</v>
      </c>
    </row>
    <row r="208" spans="1:65" s="2" customFormat="1" ht="21.75" customHeight="1">
      <c r="A208" s="33"/>
      <c r="B208" s="34"/>
      <c r="C208" s="202" t="s">
        <v>328</v>
      </c>
      <c r="D208" s="202" t="s">
        <v>129</v>
      </c>
      <c r="E208" s="203" t="s">
        <v>329</v>
      </c>
      <c r="F208" s="204" t="s">
        <v>330</v>
      </c>
      <c r="G208" s="205" t="s">
        <v>139</v>
      </c>
      <c r="H208" s="206">
        <v>67.010000000000005</v>
      </c>
      <c r="I208" s="207"/>
      <c r="J208" s="208">
        <f>ROUND(I208*H208,2)</f>
        <v>0</v>
      </c>
      <c r="K208" s="204" t="s">
        <v>164</v>
      </c>
      <c r="L208" s="38"/>
      <c r="M208" s="209" t="s">
        <v>1</v>
      </c>
      <c r="N208" s="210" t="s">
        <v>41</v>
      </c>
      <c r="O208" s="70"/>
      <c r="P208" s="211">
        <f>O208*H208</f>
        <v>0</v>
      </c>
      <c r="Q208" s="211">
        <v>2.1000000000000001E-4</v>
      </c>
      <c r="R208" s="211">
        <f>Q208*H208</f>
        <v>1.4072100000000002E-2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215</v>
      </c>
      <c r="AT208" s="213" t="s">
        <v>129</v>
      </c>
      <c r="AU208" s="213" t="s">
        <v>86</v>
      </c>
      <c r="AY208" s="16" t="s">
        <v>126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84</v>
      </c>
      <c r="BK208" s="214">
        <f>ROUND(I208*H208,2)</f>
        <v>0</v>
      </c>
      <c r="BL208" s="16" t="s">
        <v>215</v>
      </c>
      <c r="BM208" s="213" t="s">
        <v>331</v>
      </c>
    </row>
    <row r="209" spans="1:65" s="13" customFormat="1" ht="22.5">
      <c r="B209" s="219"/>
      <c r="C209" s="220"/>
      <c r="D209" s="215" t="s">
        <v>143</v>
      </c>
      <c r="E209" s="221" t="s">
        <v>1</v>
      </c>
      <c r="F209" s="222" t="s">
        <v>144</v>
      </c>
      <c r="G209" s="220"/>
      <c r="H209" s="223">
        <v>9.9149999999999991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143</v>
      </c>
      <c r="AU209" s="229" t="s">
        <v>86</v>
      </c>
      <c r="AV209" s="13" t="s">
        <v>86</v>
      </c>
      <c r="AW209" s="13" t="s">
        <v>32</v>
      </c>
      <c r="AX209" s="13" t="s">
        <v>76</v>
      </c>
      <c r="AY209" s="229" t="s">
        <v>126</v>
      </c>
    </row>
    <row r="210" spans="1:65" s="13" customFormat="1" ht="11.25">
      <c r="B210" s="219"/>
      <c r="C210" s="220"/>
      <c r="D210" s="215" t="s">
        <v>143</v>
      </c>
      <c r="E210" s="221" t="s">
        <v>1</v>
      </c>
      <c r="F210" s="222" t="s">
        <v>145</v>
      </c>
      <c r="G210" s="220"/>
      <c r="H210" s="223">
        <v>5.91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143</v>
      </c>
      <c r="AU210" s="229" t="s">
        <v>86</v>
      </c>
      <c r="AV210" s="13" t="s">
        <v>86</v>
      </c>
      <c r="AW210" s="13" t="s">
        <v>32</v>
      </c>
      <c r="AX210" s="13" t="s">
        <v>76</v>
      </c>
      <c r="AY210" s="229" t="s">
        <v>126</v>
      </c>
    </row>
    <row r="211" spans="1:65" s="13" customFormat="1" ht="11.25">
      <c r="B211" s="219"/>
      <c r="C211" s="220"/>
      <c r="D211" s="215" t="s">
        <v>143</v>
      </c>
      <c r="E211" s="221" t="s">
        <v>1</v>
      </c>
      <c r="F211" s="222" t="s">
        <v>146</v>
      </c>
      <c r="G211" s="220"/>
      <c r="H211" s="223">
        <v>6.585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143</v>
      </c>
      <c r="AU211" s="229" t="s">
        <v>86</v>
      </c>
      <c r="AV211" s="13" t="s">
        <v>86</v>
      </c>
      <c r="AW211" s="13" t="s">
        <v>32</v>
      </c>
      <c r="AX211" s="13" t="s">
        <v>76</v>
      </c>
      <c r="AY211" s="229" t="s">
        <v>126</v>
      </c>
    </row>
    <row r="212" spans="1:65" s="13" customFormat="1" ht="22.5">
      <c r="B212" s="219"/>
      <c r="C212" s="220"/>
      <c r="D212" s="215" t="s">
        <v>143</v>
      </c>
      <c r="E212" s="221" t="s">
        <v>1</v>
      </c>
      <c r="F212" s="222" t="s">
        <v>332</v>
      </c>
      <c r="G212" s="220"/>
      <c r="H212" s="223">
        <v>20.149999999999999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143</v>
      </c>
      <c r="AU212" s="229" t="s">
        <v>86</v>
      </c>
      <c r="AV212" s="13" t="s">
        <v>86</v>
      </c>
      <c r="AW212" s="13" t="s">
        <v>32</v>
      </c>
      <c r="AX212" s="13" t="s">
        <v>76</v>
      </c>
      <c r="AY212" s="229" t="s">
        <v>126</v>
      </c>
    </row>
    <row r="213" spans="1:65" s="13" customFormat="1" ht="11.25">
      <c r="B213" s="219"/>
      <c r="C213" s="220"/>
      <c r="D213" s="215" t="s">
        <v>143</v>
      </c>
      <c r="E213" s="221" t="s">
        <v>1</v>
      </c>
      <c r="F213" s="222" t="s">
        <v>333</v>
      </c>
      <c r="G213" s="220"/>
      <c r="H213" s="223">
        <v>11.1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143</v>
      </c>
      <c r="AU213" s="229" t="s">
        <v>86</v>
      </c>
      <c r="AV213" s="13" t="s">
        <v>86</v>
      </c>
      <c r="AW213" s="13" t="s">
        <v>32</v>
      </c>
      <c r="AX213" s="13" t="s">
        <v>76</v>
      </c>
      <c r="AY213" s="229" t="s">
        <v>126</v>
      </c>
    </row>
    <row r="214" spans="1:65" s="13" customFormat="1" ht="11.25">
      <c r="B214" s="219"/>
      <c r="C214" s="220"/>
      <c r="D214" s="215" t="s">
        <v>143</v>
      </c>
      <c r="E214" s="221" t="s">
        <v>1</v>
      </c>
      <c r="F214" s="222" t="s">
        <v>334</v>
      </c>
      <c r="G214" s="220"/>
      <c r="H214" s="223">
        <v>13.35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143</v>
      </c>
      <c r="AU214" s="229" t="s">
        <v>86</v>
      </c>
      <c r="AV214" s="13" t="s">
        <v>86</v>
      </c>
      <c r="AW214" s="13" t="s">
        <v>32</v>
      </c>
      <c r="AX214" s="13" t="s">
        <v>76</v>
      </c>
      <c r="AY214" s="229" t="s">
        <v>126</v>
      </c>
    </row>
    <row r="215" spans="1:65" s="14" customFormat="1" ht="11.25">
      <c r="B215" s="230"/>
      <c r="C215" s="231"/>
      <c r="D215" s="215" t="s">
        <v>143</v>
      </c>
      <c r="E215" s="232" t="s">
        <v>1</v>
      </c>
      <c r="F215" s="233" t="s">
        <v>147</v>
      </c>
      <c r="G215" s="231"/>
      <c r="H215" s="234">
        <v>67.010000000000005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143</v>
      </c>
      <c r="AU215" s="240" t="s">
        <v>86</v>
      </c>
      <c r="AV215" s="14" t="s">
        <v>133</v>
      </c>
      <c r="AW215" s="14" t="s">
        <v>32</v>
      </c>
      <c r="AX215" s="14" t="s">
        <v>84</v>
      </c>
      <c r="AY215" s="240" t="s">
        <v>126</v>
      </c>
    </row>
    <row r="216" spans="1:65" s="2" customFormat="1" ht="21.75" customHeight="1">
      <c r="A216" s="33"/>
      <c r="B216" s="34"/>
      <c r="C216" s="202" t="s">
        <v>335</v>
      </c>
      <c r="D216" s="202" t="s">
        <v>129</v>
      </c>
      <c r="E216" s="203" t="s">
        <v>336</v>
      </c>
      <c r="F216" s="204" t="s">
        <v>337</v>
      </c>
      <c r="G216" s="205" t="s">
        <v>139</v>
      </c>
      <c r="H216" s="206">
        <v>67.010000000000005</v>
      </c>
      <c r="I216" s="207"/>
      <c r="J216" s="208">
        <f>ROUND(I216*H216,2)</f>
        <v>0</v>
      </c>
      <c r="K216" s="204" t="s">
        <v>164</v>
      </c>
      <c r="L216" s="38"/>
      <c r="M216" s="209" t="s">
        <v>1</v>
      </c>
      <c r="N216" s="210" t="s">
        <v>41</v>
      </c>
      <c r="O216" s="70"/>
      <c r="P216" s="211">
        <f>O216*H216</f>
        <v>0</v>
      </c>
      <c r="Q216" s="211">
        <v>2.9E-4</v>
      </c>
      <c r="R216" s="211">
        <f>Q216*H216</f>
        <v>1.9432900000000003E-2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215</v>
      </c>
      <c r="AT216" s="213" t="s">
        <v>129</v>
      </c>
      <c r="AU216" s="213" t="s">
        <v>86</v>
      </c>
      <c r="AY216" s="16" t="s">
        <v>126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84</v>
      </c>
      <c r="BK216" s="214">
        <f>ROUND(I216*H216,2)</f>
        <v>0</v>
      </c>
      <c r="BL216" s="16" t="s">
        <v>215</v>
      </c>
      <c r="BM216" s="213" t="s">
        <v>338</v>
      </c>
    </row>
    <row r="217" spans="1:65" s="13" customFormat="1" ht="22.5">
      <c r="B217" s="219"/>
      <c r="C217" s="220"/>
      <c r="D217" s="215" t="s">
        <v>143</v>
      </c>
      <c r="E217" s="221" t="s">
        <v>1</v>
      </c>
      <c r="F217" s="222" t="s">
        <v>144</v>
      </c>
      <c r="G217" s="220"/>
      <c r="H217" s="223">
        <v>9.9149999999999991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143</v>
      </c>
      <c r="AU217" s="229" t="s">
        <v>86</v>
      </c>
      <c r="AV217" s="13" t="s">
        <v>86</v>
      </c>
      <c r="AW217" s="13" t="s">
        <v>32</v>
      </c>
      <c r="AX217" s="13" t="s">
        <v>76</v>
      </c>
      <c r="AY217" s="229" t="s">
        <v>126</v>
      </c>
    </row>
    <row r="218" spans="1:65" s="13" customFormat="1" ht="11.25">
      <c r="B218" s="219"/>
      <c r="C218" s="220"/>
      <c r="D218" s="215" t="s">
        <v>143</v>
      </c>
      <c r="E218" s="221" t="s">
        <v>1</v>
      </c>
      <c r="F218" s="222" t="s">
        <v>145</v>
      </c>
      <c r="G218" s="220"/>
      <c r="H218" s="223">
        <v>5.91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143</v>
      </c>
      <c r="AU218" s="229" t="s">
        <v>86</v>
      </c>
      <c r="AV218" s="13" t="s">
        <v>86</v>
      </c>
      <c r="AW218" s="13" t="s">
        <v>32</v>
      </c>
      <c r="AX218" s="13" t="s">
        <v>76</v>
      </c>
      <c r="AY218" s="229" t="s">
        <v>126</v>
      </c>
    </row>
    <row r="219" spans="1:65" s="13" customFormat="1" ht="11.25">
      <c r="B219" s="219"/>
      <c r="C219" s="220"/>
      <c r="D219" s="215" t="s">
        <v>143</v>
      </c>
      <c r="E219" s="221" t="s">
        <v>1</v>
      </c>
      <c r="F219" s="222" t="s">
        <v>146</v>
      </c>
      <c r="G219" s="220"/>
      <c r="H219" s="223">
        <v>6.585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143</v>
      </c>
      <c r="AU219" s="229" t="s">
        <v>86</v>
      </c>
      <c r="AV219" s="13" t="s">
        <v>86</v>
      </c>
      <c r="AW219" s="13" t="s">
        <v>32</v>
      </c>
      <c r="AX219" s="13" t="s">
        <v>76</v>
      </c>
      <c r="AY219" s="229" t="s">
        <v>126</v>
      </c>
    </row>
    <row r="220" spans="1:65" s="13" customFormat="1" ht="22.5">
      <c r="B220" s="219"/>
      <c r="C220" s="220"/>
      <c r="D220" s="215" t="s">
        <v>143</v>
      </c>
      <c r="E220" s="221" t="s">
        <v>1</v>
      </c>
      <c r="F220" s="222" t="s">
        <v>332</v>
      </c>
      <c r="G220" s="220"/>
      <c r="H220" s="223">
        <v>20.149999999999999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143</v>
      </c>
      <c r="AU220" s="229" t="s">
        <v>86</v>
      </c>
      <c r="AV220" s="13" t="s">
        <v>86</v>
      </c>
      <c r="AW220" s="13" t="s">
        <v>32</v>
      </c>
      <c r="AX220" s="13" t="s">
        <v>76</v>
      </c>
      <c r="AY220" s="229" t="s">
        <v>126</v>
      </c>
    </row>
    <row r="221" spans="1:65" s="13" customFormat="1" ht="11.25">
      <c r="B221" s="219"/>
      <c r="C221" s="220"/>
      <c r="D221" s="215" t="s">
        <v>143</v>
      </c>
      <c r="E221" s="221" t="s">
        <v>1</v>
      </c>
      <c r="F221" s="222" t="s">
        <v>333</v>
      </c>
      <c r="G221" s="220"/>
      <c r="H221" s="223">
        <v>11.1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143</v>
      </c>
      <c r="AU221" s="229" t="s">
        <v>86</v>
      </c>
      <c r="AV221" s="13" t="s">
        <v>86</v>
      </c>
      <c r="AW221" s="13" t="s">
        <v>32</v>
      </c>
      <c r="AX221" s="13" t="s">
        <v>76</v>
      </c>
      <c r="AY221" s="229" t="s">
        <v>126</v>
      </c>
    </row>
    <row r="222" spans="1:65" s="13" customFormat="1" ht="11.25">
      <c r="B222" s="219"/>
      <c r="C222" s="220"/>
      <c r="D222" s="215" t="s">
        <v>143</v>
      </c>
      <c r="E222" s="221" t="s">
        <v>1</v>
      </c>
      <c r="F222" s="222" t="s">
        <v>334</v>
      </c>
      <c r="G222" s="220"/>
      <c r="H222" s="223">
        <v>13.35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143</v>
      </c>
      <c r="AU222" s="229" t="s">
        <v>86</v>
      </c>
      <c r="AV222" s="13" t="s">
        <v>86</v>
      </c>
      <c r="AW222" s="13" t="s">
        <v>32</v>
      </c>
      <c r="AX222" s="13" t="s">
        <v>76</v>
      </c>
      <c r="AY222" s="229" t="s">
        <v>126</v>
      </c>
    </row>
    <row r="223" spans="1:65" s="14" customFormat="1" ht="11.25">
      <c r="B223" s="230"/>
      <c r="C223" s="231"/>
      <c r="D223" s="215" t="s">
        <v>143</v>
      </c>
      <c r="E223" s="232" t="s">
        <v>1</v>
      </c>
      <c r="F223" s="233" t="s">
        <v>147</v>
      </c>
      <c r="G223" s="231"/>
      <c r="H223" s="234">
        <v>67.010000000000005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143</v>
      </c>
      <c r="AU223" s="240" t="s">
        <v>86</v>
      </c>
      <c r="AV223" s="14" t="s">
        <v>133</v>
      </c>
      <c r="AW223" s="14" t="s">
        <v>32</v>
      </c>
      <c r="AX223" s="14" t="s">
        <v>84</v>
      </c>
      <c r="AY223" s="240" t="s">
        <v>126</v>
      </c>
    </row>
    <row r="224" spans="1:65" s="12" customFormat="1" ht="25.9" customHeight="1">
      <c r="B224" s="186"/>
      <c r="C224" s="187"/>
      <c r="D224" s="188" t="s">
        <v>75</v>
      </c>
      <c r="E224" s="189" t="s">
        <v>339</v>
      </c>
      <c r="F224" s="189" t="s">
        <v>339</v>
      </c>
      <c r="G224" s="187"/>
      <c r="H224" s="187"/>
      <c r="I224" s="190"/>
      <c r="J224" s="191">
        <f>BK224</f>
        <v>0</v>
      </c>
      <c r="K224" s="187"/>
      <c r="L224" s="192"/>
      <c r="M224" s="193"/>
      <c r="N224" s="194"/>
      <c r="O224" s="194"/>
      <c r="P224" s="195">
        <f>P225</f>
        <v>0</v>
      </c>
      <c r="Q224" s="194"/>
      <c r="R224" s="195">
        <f>R225</f>
        <v>0</v>
      </c>
      <c r="S224" s="194"/>
      <c r="T224" s="196">
        <f>T225</f>
        <v>0</v>
      </c>
      <c r="AR224" s="197" t="s">
        <v>161</v>
      </c>
      <c r="AT224" s="198" t="s">
        <v>75</v>
      </c>
      <c r="AU224" s="198" t="s">
        <v>76</v>
      </c>
      <c r="AY224" s="197" t="s">
        <v>126</v>
      </c>
      <c r="BK224" s="199">
        <f>BK225</f>
        <v>0</v>
      </c>
    </row>
    <row r="225" spans="1:65" s="12" customFormat="1" ht="22.9" customHeight="1">
      <c r="B225" s="186"/>
      <c r="C225" s="187"/>
      <c r="D225" s="188" t="s">
        <v>75</v>
      </c>
      <c r="E225" s="200" t="s">
        <v>340</v>
      </c>
      <c r="F225" s="200" t="s">
        <v>341</v>
      </c>
      <c r="G225" s="187"/>
      <c r="H225" s="187"/>
      <c r="I225" s="190"/>
      <c r="J225" s="201">
        <f>BK225</f>
        <v>0</v>
      </c>
      <c r="K225" s="187"/>
      <c r="L225" s="192"/>
      <c r="M225" s="193"/>
      <c r="N225" s="194"/>
      <c r="O225" s="194"/>
      <c r="P225" s="195">
        <f>SUM(P226:P233)</f>
        <v>0</v>
      </c>
      <c r="Q225" s="194"/>
      <c r="R225" s="195">
        <f>SUM(R226:R233)</f>
        <v>0</v>
      </c>
      <c r="S225" s="194"/>
      <c r="T225" s="196">
        <f>SUM(T226:T233)</f>
        <v>0</v>
      </c>
      <c r="AR225" s="197" t="s">
        <v>161</v>
      </c>
      <c r="AT225" s="198" t="s">
        <v>75</v>
      </c>
      <c r="AU225" s="198" t="s">
        <v>84</v>
      </c>
      <c r="AY225" s="197" t="s">
        <v>126</v>
      </c>
      <c r="BK225" s="199">
        <f>SUM(BK226:BK233)</f>
        <v>0</v>
      </c>
    </row>
    <row r="226" spans="1:65" s="2" customFormat="1" ht="16.5" customHeight="1">
      <c r="A226" s="33"/>
      <c r="B226" s="34"/>
      <c r="C226" s="202" t="s">
        <v>342</v>
      </c>
      <c r="D226" s="202" t="s">
        <v>129</v>
      </c>
      <c r="E226" s="203" t="s">
        <v>343</v>
      </c>
      <c r="F226" s="204" t="s">
        <v>344</v>
      </c>
      <c r="G226" s="205" t="s">
        <v>345</v>
      </c>
      <c r="H226" s="206">
        <v>1</v>
      </c>
      <c r="I226" s="207"/>
      <c r="J226" s="208">
        <f>ROUND(I226*H226,2)</f>
        <v>0</v>
      </c>
      <c r="K226" s="204" t="s">
        <v>1</v>
      </c>
      <c r="L226" s="38"/>
      <c r="M226" s="209" t="s">
        <v>1</v>
      </c>
      <c r="N226" s="210" t="s">
        <v>41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133</v>
      </c>
      <c r="AT226" s="213" t="s">
        <v>129</v>
      </c>
      <c r="AU226" s="213" t="s">
        <v>86</v>
      </c>
      <c r="AY226" s="16" t="s">
        <v>126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84</v>
      </c>
      <c r="BK226" s="214">
        <f>ROUND(I226*H226,2)</f>
        <v>0</v>
      </c>
      <c r="BL226" s="16" t="s">
        <v>133</v>
      </c>
      <c r="BM226" s="213" t="s">
        <v>346</v>
      </c>
    </row>
    <row r="227" spans="1:65" s="2" customFormat="1" ht="21.75" customHeight="1">
      <c r="A227" s="33"/>
      <c r="B227" s="34"/>
      <c r="C227" s="202" t="s">
        <v>347</v>
      </c>
      <c r="D227" s="202" t="s">
        <v>129</v>
      </c>
      <c r="E227" s="203" t="s">
        <v>348</v>
      </c>
      <c r="F227" s="204" t="s">
        <v>349</v>
      </c>
      <c r="G227" s="205" t="s">
        <v>345</v>
      </c>
      <c r="H227" s="206">
        <v>1</v>
      </c>
      <c r="I227" s="207"/>
      <c r="J227" s="208">
        <f>ROUND(I227*H227,2)</f>
        <v>0</v>
      </c>
      <c r="K227" s="204" t="s">
        <v>1</v>
      </c>
      <c r="L227" s="38"/>
      <c r="M227" s="209" t="s">
        <v>1</v>
      </c>
      <c r="N227" s="210" t="s">
        <v>41</v>
      </c>
      <c r="O227" s="70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133</v>
      </c>
      <c r="AT227" s="213" t="s">
        <v>129</v>
      </c>
      <c r="AU227" s="213" t="s">
        <v>86</v>
      </c>
      <c r="AY227" s="16" t="s">
        <v>126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84</v>
      </c>
      <c r="BK227" s="214">
        <f>ROUND(I227*H227,2)</f>
        <v>0</v>
      </c>
      <c r="BL227" s="16" t="s">
        <v>133</v>
      </c>
      <c r="BM227" s="213" t="s">
        <v>350</v>
      </c>
    </row>
    <row r="228" spans="1:65" s="2" customFormat="1" ht="16.5" customHeight="1">
      <c r="A228" s="33"/>
      <c r="B228" s="34"/>
      <c r="C228" s="202" t="s">
        <v>351</v>
      </c>
      <c r="D228" s="202" t="s">
        <v>129</v>
      </c>
      <c r="E228" s="203" t="s">
        <v>352</v>
      </c>
      <c r="F228" s="204" t="s">
        <v>353</v>
      </c>
      <c r="G228" s="205" t="s">
        <v>345</v>
      </c>
      <c r="H228" s="206">
        <v>1</v>
      </c>
      <c r="I228" s="207"/>
      <c r="J228" s="208">
        <f>ROUND(I228*H228,2)</f>
        <v>0</v>
      </c>
      <c r="K228" s="204" t="s">
        <v>1</v>
      </c>
      <c r="L228" s="38"/>
      <c r="M228" s="209" t="s">
        <v>1</v>
      </c>
      <c r="N228" s="210" t="s">
        <v>41</v>
      </c>
      <c r="O228" s="70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133</v>
      </c>
      <c r="AT228" s="213" t="s">
        <v>129</v>
      </c>
      <c r="AU228" s="213" t="s">
        <v>86</v>
      </c>
      <c r="AY228" s="16" t="s">
        <v>126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84</v>
      </c>
      <c r="BK228" s="214">
        <f>ROUND(I228*H228,2)</f>
        <v>0</v>
      </c>
      <c r="BL228" s="16" t="s">
        <v>133</v>
      </c>
      <c r="BM228" s="213" t="s">
        <v>354</v>
      </c>
    </row>
    <row r="229" spans="1:65" s="2" customFormat="1" ht="68.25">
      <c r="A229" s="33"/>
      <c r="B229" s="34"/>
      <c r="C229" s="35"/>
      <c r="D229" s="215" t="s">
        <v>141</v>
      </c>
      <c r="E229" s="35"/>
      <c r="F229" s="216" t="s">
        <v>355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141</v>
      </c>
      <c r="AU229" s="16" t="s">
        <v>86</v>
      </c>
    </row>
    <row r="230" spans="1:65" s="2" customFormat="1" ht="16.5" customHeight="1">
      <c r="A230" s="33"/>
      <c r="B230" s="34"/>
      <c r="C230" s="202" t="s">
        <v>356</v>
      </c>
      <c r="D230" s="202" t="s">
        <v>129</v>
      </c>
      <c r="E230" s="203" t="s">
        <v>357</v>
      </c>
      <c r="F230" s="204" t="s">
        <v>358</v>
      </c>
      <c r="G230" s="205" t="s">
        <v>345</v>
      </c>
      <c r="H230" s="206">
        <v>1</v>
      </c>
      <c r="I230" s="207"/>
      <c r="J230" s="208">
        <f>ROUND(I230*H230,2)</f>
        <v>0</v>
      </c>
      <c r="K230" s="204" t="s">
        <v>1</v>
      </c>
      <c r="L230" s="38"/>
      <c r="M230" s="209" t="s">
        <v>1</v>
      </c>
      <c r="N230" s="210" t="s">
        <v>41</v>
      </c>
      <c r="O230" s="70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133</v>
      </c>
      <c r="AT230" s="213" t="s">
        <v>129</v>
      </c>
      <c r="AU230" s="213" t="s">
        <v>86</v>
      </c>
      <c r="AY230" s="16" t="s">
        <v>126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84</v>
      </c>
      <c r="BK230" s="214">
        <f>ROUND(I230*H230,2)</f>
        <v>0</v>
      </c>
      <c r="BL230" s="16" t="s">
        <v>133</v>
      </c>
      <c r="BM230" s="213" t="s">
        <v>359</v>
      </c>
    </row>
    <row r="231" spans="1:65" s="2" customFormat="1" ht="68.25">
      <c r="A231" s="33"/>
      <c r="B231" s="34"/>
      <c r="C231" s="35"/>
      <c r="D231" s="215" t="s">
        <v>141</v>
      </c>
      <c r="E231" s="35"/>
      <c r="F231" s="216" t="s">
        <v>360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141</v>
      </c>
      <c r="AU231" s="16" t="s">
        <v>86</v>
      </c>
    </row>
    <row r="232" spans="1:65" s="2" customFormat="1" ht="16.5" customHeight="1">
      <c r="A232" s="33"/>
      <c r="B232" s="34"/>
      <c r="C232" s="202" t="s">
        <v>361</v>
      </c>
      <c r="D232" s="202" t="s">
        <v>129</v>
      </c>
      <c r="E232" s="203" t="s">
        <v>362</v>
      </c>
      <c r="F232" s="204" t="s">
        <v>363</v>
      </c>
      <c r="G232" s="205" t="s">
        <v>345</v>
      </c>
      <c r="H232" s="206">
        <v>1</v>
      </c>
      <c r="I232" s="207"/>
      <c r="J232" s="208">
        <f>ROUND(I232*H232,2)</f>
        <v>0</v>
      </c>
      <c r="K232" s="204" t="s">
        <v>1</v>
      </c>
      <c r="L232" s="38"/>
      <c r="M232" s="209" t="s">
        <v>1</v>
      </c>
      <c r="N232" s="210" t="s">
        <v>41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133</v>
      </c>
      <c r="AT232" s="213" t="s">
        <v>129</v>
      </c>
      <c r="AU232" s="213" t="s">
        <v>86</v>
      </c>
      <c r="AY232" s="16" t="s">
        <v>126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84</v>
      </c>
      <c r="BK232" s="214">
        <f>ROUND(I232*H232,2)</f>
        <v>0</v>
      </c>
      <c r="BL232" s="16" t="s">
        <v>133</v>
      </c>
      <c r="BM232" s="213" t="s">
        <v>364</v>
      </c>
    </row>
    <row r="233" spans="1:65" s="2" customFormat="1" ht="29.25">
      <c r="A233" s="33"/>
      <c r="B233" s="34"/>
      <c r="C233" s="35"/>
      <c r="D233" s="215" t="s">
        <v>141</v>
      </c>
      <c r="E233" s="35"/>
      <c r="F233" s="216" t="s">
        <v>365</v>
      </c>
      <c r="G233" s="35"/>
      <c r="H233" s="35"/>
      <c r="I233" s="114"/>
      <c r="J233" s="35"/>
      <c r="K233" s="35"/>
      <c r="L233" s="38"/>
      <c r="M233" s="252"/>
      <c r="N233" s="253"/>
      <c r="O233" s="254"/>
      <c r="P233" s="254"/>
      <c r="Q233" s="254"/>
      <c r="R233" s="254"/>
      <c r="S233" s="254"/>
      <c r="T233" s="2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141</v>
      </c>
      <c r="AU233" s="16" t="s">
        <v>86</v>
      </c>
    </row>
    <row r="234" spans="1:65" s="2" customFormat="1" ht="6.95" customHeight="1">
      <c r="A234" s="33"/>
      <c r="B234" s="53"/>
      <c r="C234" s="54"/>
      <c r="D234" s="54"/>
      <c r="E234" s="54"/>
      <c r="F234" s="54"/>
      <c r="G234" s="54"/>
      <c r="H234" s="54"/>
      <c r="I234" s="151"/>
      <c r="J234" s="54"/>
      <c r="K234" s="54"/>
      <c r="L234" s="38"/>
      <c r="M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</row>
  </sheetData>
  <sheetProtection algorithmName="SHA-512" hashValue="QsfNPqcQ977bwbNqPPBx+/oPv8t7xKBlKUVdUth+VAC3P/72QMadqVDx6LT2rlr/C4j2CFHoO44NkczBHfYlhw==" saltValue="jWx1NAEfgRTx3R2JStOQ9KNftm8mL1epgVNtPO0xHTJmJt9JTzgsXLFbRO26iHS1LhKRrEy6JlkaJfVPX07jHw==" spinCount="100000" sheet="1" objects="1" scenarios="1" formatColumns="0" formatRows="0" autoFilter="0"/>
  <autoFilter ref="C128:K233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7" t="str">
        <f>'Rekapitulace stavby'!K6</f>
        <v>Výměna oken v budově ZŠ Březinova 52</v>
      </c>
      <c r="F7" s="298"/>
      <c r="G7" s="298"/>
      <c r="H7" s="298"/>
      <c r="I7" s="107"/>
      <c r="L7" s="19"/>
    </row>
    <row r="8" spans="1:46" s="2" customFormat="1" ht="12" customHeight="1">
      <c r="A8" s="33"/>
      <c r="B8" s="38"/>
      <c r="C8" s="33"/>
      <c r="D8" s="113" t="s">
        <v>91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9" t="s">
        <v>366</v>
      </c>
      <c r="F9" s="300"/>
      <c r="G9" s="300"/>
      <c r="H9" s="30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28. 7. 2020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1" t="str">
        <f>'Rekapitulace stavby'!E14</f>
        <v>Vyplň údaj</v>
      </c>
      <c r="F18" s="302"/>
      <c r="G18" s="302"/>
      <c r="H18" s="302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3" t="s">
        <v>1</v>
      </c>
      <c r="F27" s="303"/>
      <c r="G27" s="303"/>
      <c r="H27" s="30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ROUND((SUM(BE129:BE218)),  2)</f>
        <v>0</v>
      </c>
      <c r="G33" s="33"/>
      <c r="H33" s="33"/>
      <c r="I33" s="130">
        <v>0.21</v>
      </c>
      <c r="J33" s="129">
        <f>ROUND(((SUM(BE129:BE218))*I33),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ROUND((SUM(BF129:BF218)),  2)</f>
        <v>0</v>
      </c>
      <c r="G34" s="33"/>
      <c r="H34" s="33"/>
      <c r="I34" s="130">
        <v>0.15</v>
      </c>
      <c r="J34" s="129">
        <f>ROUND(((SUM(BF129:BF218))*I34),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ROUND((SUM(BG129:BG218)),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ROUND((SUM(BH129:BH218)),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ROUND((SUM(BI129:BI218)),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Výměna oken v budově ZŠ Březinova 52</v>
      </c>
      <c r="F85" s="305"/>
      <c r="G85" s="305"/>
      <c r="H85" s="305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5" t="str">
        <f>E9</f>
        <v>002 - Výměna oken v objektu ZŠ Březinova 52 - tělocvična</v>
      </c>
      <c r="F87" s="306"/>
      <c r="G87" s="306"/>
      <c r="H87" s="306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Ostrava Jih</v>
      </c>
      <c r="G89" s="35"/>
      <c r="H89" s="35"/>
      <c r="I89" s="116" t="s">
        <v>22</v>
      </c>
      <c r="J89" s="65" t="str">
        <f>IF(J12="","",J12)</f>
        <v>28. 7. 2020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Statturární město Ostrava, Městský obvod Ostrava J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Barbora Kyšková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94</v>
      </c>
      <c r="D94" s="156"/>
      <c r="E94" s="156"/>
      <c r="F94" s="156"/>
      <c r="G94" s="156"/>
      <c r="H94" s="156"/>
      <c r="I94" s="157"/>
      <c r="J94" s="158" t="s">
        <v>95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96</v>
      </c>
      <c r="D96" s="35"/>
      <c r="E96" s="35"/>
      <c r="F96" s="35"/>
      <c r="G96" s="35"/>
      <c r="H96" s="35"/>
      <c r="I96" s="114"/>
      <c r="J96" s="83">
        <f>J129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60"/>
      <c r="C97" s="161"/>
      <c r="D97" s="162" t="s">
        <v>98</v>
      </c>
      <c r="E97" s="163"/>
      <c r="F97" s="163"/>
      <c r="G97" s="163"/>
      <c r="H97" s="163"/>
      <c r="I97" s="164"/>
      <c r="J97" s="165">
        <f>J130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99</v>
      </c>
      <c r="E98" s="170"/>
      <c r="F98" s="170"/>
      <c r="G98" s="170"/>
      <c r="H98" s="170"/>
      <c r="I98" s="171"/>
      <c r="J98" s="172">
        <f>J131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100</v>
      </c>
      <c r="E99" s="170"/>
      <c r="F99" s="170"/>
      <c r="G99" s="170"/>
      <c r="H99" s="170"/>
      <c r="I99" s="171"/>
      <c r="J99" s="172">
        <f>J133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101</v>
      </c>
      <c r="E100" s="170"/>
      <c r="F100" s="170"/>
      <c r="G100" s="170"/>
      <c r="H100" s="170"/>
      <c r="I100" s="171"/>
      <c r="J100" s="172">
        <f>J154</f>
        <v>0</v>
      </c>
      <c r="K100" s="168"/>
      <c r="L100" s="173"/>
    </row>
    <row r="101" spans="1:31" s="10" customFormat="1" ht="14.85" customHeight="1">
      <c r="B101" s="167"/>
      <c r="C101" s="168"/>
      <c r="D101" s="169" t="s">
        <v>102</v>
      </c>
      <c r="E101" s="170"/>
      <c r="F101" s="170"/>
      <c r="G101" s="170"/>
      <c r="H101" s="170"/>
      <c r="I101" s="171"/>
      <c r="J101" s="172">
        <f>J172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103</v>
      </c>
      <c r="E102" s="170"/>
      <c r="F102" s="170"/>
      <c r="G102" s="170"/>
      <c r="H102" s="170"/>
      <c r="I102" s="171"/>
      <c r="J102" s="172">
        <f>J174</f>
        <v>0</v>
      </c>
      <c r="K102" s="168"/>
      <c r="L102" s="173"/>
    </row>
    <row r="103" spans="1:31" s="9" customFormat="1" ht="24.95" customHeight="1">
      <c r="B103" s="160"/>
      <c r="C103" s="161"/>
      <c r="D103" s="162" t="s">
        <v>104</v>
      </c>
      <c r="E103" s="163"/>
      <c r="F103" s="163"/>
      <c r="G103" s="163"/>
      <c r="H103" s="163"/>
      <c r="I103" s="164"/>
      <c r="J103" s="165">
        <f>J181</f>
        <v>0</v>
      </c>
      <c r="K103" s="161"/>
      <c r="L103" s="166"/>
    </row>
    <row r="104" spans="1:31" s="10" customFormat="1" ht="19.899999999999999" customHeight="1">
      <c r="B104" s="167"/>
      <c r="C104" s="168"/>
      <c r="D104" s="169" t="s">
        <v>105</v>
      </c>
      <c r="E104" s="170"/>
      <c r="F104" s="170"/>
      <c r="G104" s="170"/>
      <c r="H104" s="170"/>
      <c r="I104" s="171"/>
      <c r="J104" s="172">
        <f>J182</f>
        <v>0</v>
      </c>
      <c r="K104" s="168"/>
      <c r="L104" s="173"/>
    </row>
    <row r="105" spans="1:31" s="10" customFormat="1" ht="19.899999999999999" customHeight="1">
      <c r="B105" s="167"/>
      <c r="C105" s="168"/>
      <c r="D105" s="169" t="s">
        <v>106</v>
      </c>
      <c r="E105" s="170"/>
      <c r="F105" s="170"/>
      <c r="G105" s="170"/>
      <c r="H105" s="170"/>
      <c r="I105" s="171"/>
      <c r="J105" s="172">
        <f>J188</f>
        <v>0</v>
      </c>
      <c r="K105" s="168"/>
      <c r="L105" s="173"/>
    </row>
    <row r="106" spans="1:31" s="10" customFormat="1" ht="19.899999999999999" customHeight="1">
      <c r="B106" s="167"/>
      <c r="C106" s="168"/>
      <c r="D106" s="169" t="s">
        <v>107</v>
      </c>
      <c r="E106" s="170"/>
      <c r="F106" s="170"/>
      <c r="G106" s="170"/>
      <c r="H106" s="170"/>
      <c r="I106" s="171"/>
      <c r="J106" s="172">
        <f>J196</f>
        <v>0</v>
      </c>
      <c r="K106" s="168"/>
      <c r="L106" s="173"/>
    </row>
    <row r="107" spans="1:31" s="10" customFormat="1" ht="19.899999999999999" customHeight="1">
      <c r="B107" s="167"/>
      <c r="C107" s="168"/>
      <c r="D107" s="169" t="s">
        <v>108</v>
      </c>
      <c r="E107" s="170"/>
      <c r="F107" s="170"/>
      <c r="G107" s="170"/>
      <c r="H107" s="170"/>
      <c r="I107" s="171"/>
      <c r="J107" s="172">
        <f>J200</f>
        <v>0</v>
      </c>
      <c r="K107" s="168"/>
      <c r="L107" s="173"/>
    </row>
    <row r="108" spans="1:31" s="9" customFormat="1" ht="24.95" customHeight="1">
      <c r="B108" s="160"/>
      <c r="C108" s="161"/>
      <c r="D108" s="162" t="s">
        <v>109</v>
      </c>
      <c r="E108" s="163"/>
      <c r="F108" s="163"/>
      <c r="G108" s="163"/>
      <c r="H108" s="163"/>
      <c r="I108" s="164"/>
      <c r="J108" s="165">
        <f>J209</f>
        <v>0</v>
      </c>
      <c r="K108" s="161"/>
      <c r="L108" s="166"/>
    </row>
    <row r="109" spans="1:31" s="10" customFormat="1" ht="19.899999999999999" customHeight="1">
      <c r="B109" s="167"/>
      <c r="C109" s="168"/>
      <c r="D109" s="169" t="s">
        <v>110</v>
      </c>
      <c r="E109" s="170"/>
      <c r="F109" s="170"/>
      <c r="G109" s="170"/>
      <c r="H109" s="170"/>
      <c r="I109" s="171"/>
      <c r="J109" s="172">
        <f>J210</f>
        <v>0</v>
      </c>
      <c r="K109" s="168"/>
      <c r="L109" s="173"/>
    </row>
    <row r="110" spans="1:31" s="2" customFormat="1" ht="21.7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53"/>
      <c r="C111" s="54"/>
      <c r="D111" s="54"/>
      <c r="E111" s="54"/>
      <c r="F111" s="54"/>
      <c r="G111" s="54"/>
      <c r="H111" s="54"/>
      <c r="I111" s="151"/>
      <c r="J111" s="54"/>
      <c r="K111" s="54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5"/>
      <c r="C115" s="56"/>
      <c r="D115" s="56"/>
      <c r="E115" s="56"/>
      <c r="F115" s="56"/>
      <c r="G115" s="56"/>
      <c r="H115" s="56"/>
      <c r="I115" s="154"/>
      <c r="J115" s="56"/>
      <c r="K115" s="56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111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5"/>
      <c r="D119" s="35"/>
      <c r="E119" s="304" t="str">
        <f>E7</f>
        <v>Výměna oken v budově ZŠ Březinova 52</v>
      </c>
      <c r="F119" s="305"/>
      <c r="G119" s="305"/>
      <c r="H119" s="30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91</v>
      </c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75" t="str">
        <f>E9</f>
        <v>002 - Výměna oken v objektu ZŠ Březinova 52 - tělocvična</v>
      </c>
      <c r="F121" s="306"/>
      <c r="G121" s="306"/>
      <c r="H121" s="306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5"/>
      <c r="E123" s="35"/>
      <c r="F123" s="26" t="str">
        <f>F12</f>
        <v>Ostrava Jih</v>
      </c>
      <c r="G123" s="35"/>
      <c r="H123" s="35"/>
      <c r="I123" s="116" t="s">
        <v>22</v>
      </c>
      <c r="J123" s="65" t="str">
        <f>IF(J12="","",J12)</f>
        <v>28. 7. 2020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5"/>
      <c r="E125" s="35"/>
      <c r="F125" s="26" t="str">
        <f>E15</f>
        <v>Statturární město Ostrava, Městský obvod Ostrava J</v>
      </c>
      <c r="G125" s="35"/>
      <c r="H125" s="35"/>
      <c r="I125" s="116" t="s">
        <v>30</v>
      </c>
      <c r="J125" s="31" t="str">
        <f>E21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28</v>
      </c>
      <c r="D126" s="35"/>
      <c r="E126" s="35"/>
      <c r="F126" s="26" t="str">
        <f>IF(E18="","",E18)</f>
        <v>Vyplň údaj</v>
      </c>
      <c r="G126" s="35"/>
      <c r="H126" s="35"/>
      <c r="I126" s="116" t="s">
        <v>33</v>
      </c>
      <c r="J126" s="31" t="str">
        <f>E24</f>
        <v>Barbora Kyšková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74"/>
      <c r="B128" s="175"/>
      <c r="C128" s="176" t="s">
        <v>112</v>
      </c>
      <c r="D128" s="177" t="s">
        <v>61</v>
      </c>
      <c r="E128" s="177" t="s">
        <v>57</v>
      </c>
      <c r="F128" s="177" t="s">
        <v>58</v>
      </c>
      <c r="G128" s="177" t="s">
        <v>113</v>
      </c>
      <c r="H128" s="177" t="s">
        <v>114</v>
      </c>
      <c r="I128" s="178" t="s">
        <v>115</v>
      </c>
      <c r="J128" s="177" t="s">
        <v>95</v>
      </c>
      <c r="K128" s="179" t="s">
        <v>116</v>
      </c>
      <c r="L128" s="180"/>
      <c r="M128" s="74" t="s">
        <v>1</v>
      </c>
      <c r="N128" s="75" t="s">
        <v>40</v>
      </c>
      <c r="O128" s="75" t="s">
        <v>117</v>
      </c>
      <c r="P128" s="75" t="s">
        <v>118</v>
      </c>
      <c r="Q128" s="75" t="s">
        <v>119</v>
      </c>
      <c r="R128" s="75" t="s">
        <v>120</v>
      </c>
      <c r="S128" s="75" t="s">
        <v>121</v>
      </c>
      <c r="T128" s="76" t="s">
        <v>122</v>
      </c>
      <c r="U128" s="174"/>
      <c r="V128" s="174"/>
      <c r="W128" s="174"/>
      <c r="X128" s="174"/>
      <c r="Y128" s="174"/>
      <c r="Z128" s="174"/>
      <c r="AA128" s="174"/>
      <c r="AB128" s="174"/>
      <c r="AC128" s="174"/>
      <c r="AD128" s="174"/>
      <c r="AE128" s="174"/>
    </row>
    <row r="129" spans="1:65" s="2" customFormat="1" ht="22.9" customHeight="1">
      <c r="A129" s="33"/>
      <c r="B129" s="34"/>
      <c r="C129" s="81" t="s">
        <v>123</v>
      </c>
      <c r="D129" s="35"/>
      <c r="E129" s="35"/>
      <c r="F129" s="35"/>
      <c r="G129" s="35"/>
      <c r="H129" s="35"/>
      <c r="I129" s="114"/>
      <c r="J129" s="181">
        <f>BK129</f>
        <v>0</v>
      </c>
      <c r="K129" s="35"/>
      <c r="L129" s="38"/>
      <c r="M129" s="77"/>
      <c r="N129" s="182"/>
      <c r="O129" s="78"/>
      <c r="P129" s="183">
        <f>P130+P181+P209</f>
        <v>0</v>
      </c>
      <c r="Q129" s="78"/>
      <c r="R129" s="183">
        <f>R130+R181+R209</f>
        <v>2.9075865799999994</v>
      </c>
      <c r="S129" s="78"/>
      <c r="T129" s="184">
        <f>T130+T181+T209</f>
        <v>2.3738935999999997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75</v>
      </c>
      <c r="AU129" s="16" t="s">
        <v>97</v>
      </c>
      <c r="BK129" s="185">
        <f>BK130+BK181+BK209</f>
        <v>0</v>
      </c>
    </row>
    <row r="130" spans="1:65" s="12" customFormat="1" ht="25.9" customHeight="1">
      <c r="B130" s="186"/>
      <c r="C130" s="187"/>
      <c r="D130" s="188" t="s">
        <v>75</v>
      </c>
      <c r="E130" s="189" t="s">
        <v>124</v>
      </c>
      <c r="F130" s="189" t="s">
        <v>125</v>
      </c>
      <c r="G130" s="187"/>
      <c r="H130" s="187"/>
      <c r="I130" s="190"/>
      <c r="J130" s="191">
        <f>BK130</f>
        <v>0</v>
      </c>
      <c r="K130" s="187"/>
      <c r="L130" s="192"/>
      <c r="M130" s="193"/>
      <c r="N130" s="194"/>
      <c r="O130" s="194"/>
      <c r="P130" s="195">
        <f>P131+P133+P154+P174</f>
        <v>0</v>
      </c>
      <c r="Q130" s="194"/>
      <c r="R130" s="195">
        <f>R131+R133+R154+R174</f>
        <v>2.7651497799999993</v>
      </c>
      <c r="S130" s="194"/>
      <c r="T130" s="196">
        <f>T131+T133+T154+T174</f>
        <v>2.2559679999999998</v>
      </c>
      <c r="AR130" s="197" t="s">
        <v>84</v>
      </c>
      <c r="AT130" s="198" t="s">
        <v>75</v>
      </c>
      <c r="AU130" s="198" t="s">
        <v>76</v>
      </c>
      <c r="AY130" s="197" t="s">
        <v>126</v>
      </c>
      <c r="BK130" s="199">
        <f>BK131+BK133+BK154+BK174</f>
        <v>0</v>
      </c>
    </row>
    <row r="131" spans="1:65" s="12" customFormat="1" ht="22.9" customHeight="1">
      <c r="B131" s="186"/>
      <c r="C131" s="187"/>
      <c r="D131" s="188" t="s">
        <v>75</v>
      </c>
      <c r="E131" s="200" t="s">
        <v>127</v>
      </c>
      <c r="F131" s="200" t="s">
        <v>128</v>
      </c>
      <c r="G131" s="187"/>
      <c r="H131" s="187"/>
      <c r="I131" s="190"/>
      <c r="J131" s="201">
        <f>BK131</f>
        <v>0</v>
      </c>
      <c r="K131" s="187"/>
      <c r="L131" s="192"/>
      <c r="M131" s="193"/>
      <c r="N131" s="194"/>
      <c r="O131" s="194"/>
      <c r="P131" s="195">
        <f>P132</f>
        <v>0</v>
      </c>
      <c r="Q131" s="194"/>
      <c r="R131" s="195">
        <f>R132</f>
        <v>0</v>
      </c>
      <c r="S131" s="194"/>
      <c r="T131" s="196">
        <f>T132</f>
        <v>0</v>
      </c>
      <c r="AR131" s="197" t="s">
        <v>84</v>
      </c>
      <c r="AT131" s="198" t="s">
        <v>75</v>
      </c>
      <c r="AU131" s="198" t="s">
        <v>84</v>
      </c>
      <c r="AY131" s="197" t="s">
        <v>126</v>
      </c>
      <c r="BK131" s="199">
        <f>BK132</f>
        <v>0</v>
      </c>
    </row>
    <row r="132" spans="1:65" s="2" customFormat="1" ht="21.75" customHeight="1">
      <c r="A132" s="33"/>
      <c r="B132" s="34"/>
      <c r="C132" s="202" t="s">
        <v>84</v>
      </c>
      <c r="D132" s="202" t="s">
        <v>129</v>
      </c>
      <c r="E132" s="203" t="s">
        <v>130</v>
      </c>
      <c r="F132" s="204" t="s">
        <v>131</v>
      </c>
      <c r="G132" s="205" t="s">
        <v>132</v>
      </c>
      <c r="H132" s="206">
        <v>50</v>
      </c>
      <c r="I132" s="207"/>
      <c r="J132" s="208">
        <f>ROUND(I132*H132,2)</f>
        <v>0</v>
      </c>
      <c r="K132" s="204" t="s">
        <v>1</v>
      </c>
      <c r="L132" s="38"/>
      <c r="M132" s="209" t="s">
        <v>1</v>
      </c>
      <c r="N132" s="210" t="s">
        <v>41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133</v>
      </c>
      <c r="AT132" s="213" t="s">
        <v>129</v>
      </c>
      <c r="AU132" s="213" t="s">
        <v>86</v>
      </c>
      <c r="AY132" s="16" t="s">
        <v>126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84</v>
      </c>
      <c r="BK132" s="214">
        <f>ROUND(I132*H132,2)</f>
        <v>0</v>
      </c>
      <c r="BL132" s="16" t="s">
        <v>133</v>
      </c>
      <c r="BM132" s="213" t="s">
        <v>134</v>
      </c>
    </row>
    <row r="133" spans="1:65" s="12" customFormat="1" ht="22.9" customHeight="1">
      <c r="B133" s="186"/>
      <c r="C133" s="187"/>
      <c r="D133" s="188" t="s">
        <v>75</v>
      </c>
      <c r="E133" s="200" t="s">
        <v>135</v>
      </c>
      <c r="F133" s="200" t="s">
        <v>136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SUM(P134:P153)</f>
        <v>0</v>
      </c>
      <c r="Q133" s="194"/>
      <c r="R133" s="195">
        <f>SUM(R134:R153)</f>
        <v>2.7631497799999996</v>
      </c>
      <c r="S133" s="194"/>
      <c r="T133" s="196">
        <f>SUM(T134:T153)</f>
        <v>0</v>
      </c>
      <c r="AR133" s="197" t="s">
        <v>84</v>
      </c>
      <c r="AT133" s="198" t="s">
        <v>75</v>
      </c>
      <c r="AU133" s="198" t="s">
        <v>84</v>
      </c>
      <c r="AY133" s="197" t="s">
        <v>126</v>
      </c>
      <c r="BK133" s="199">
        <f>SUM(BK134:BK153)</f>
        <v>0</v>
      </c>
    </row>
    <row r="134" spans="1:65" s="2" customFormat="1" ht="33" customHeight="1">
      <c r="A134" s="33"/>
      <c r="B134" s="34"/>
      <c r="C134" s="202" t="s">
        <v>86</v>
      </c>
      <c r="D134" s="202" t="s">
        <v>129</v>
      </c>
      <c r="E134" s="203" t="s">
        <v>137</v>
      </c>
      <c r="F134" s="204" t="s">
        <v>138</v>
      </c>
      <c r="G134" s="205" t="s">
        <v>139</v>
      </c>
      <c r="H134" s="206">
        <v>15.864000000000001</v>
      </c>
      <c r="I134" s="207"/>
      <c r="J134" s="208">
        <f>ROUND(I134*H134,2)</f>
        <v>0</v>
      </c>
      <c r="K134" s="204" t="s">
        <v>1</v>
      </c>
      <c r="L134" s="38"/>
      <c r="M134" s="209" t="s">
        <v>1</v>
      </c>
      <c r="N134" s="210" t="s">
        <v>41</v>
      </c>
      <c r="O134" s="70"/>
      <c r="P134" s="211">
        <f>O134*H134</f>
        <v>0</v>
      </c>
      <c r="Q134" s="211">
        <v>4.3200000000000001E-3</v>
      </c>
      <c r="R134" s="211">
        <f>Q134*H134</f>
        <v>6.8532480000000007E-2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133</v>
      </c>
      <c r="AT134" s="213" t="s">
        <v>129</v>
      </c>
      <c r="AU134" s="213" t="s">
        <v>86</v>
      </c>
      <c r="AY134" s="16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133</v>
      </c>
      <c r="BM134" s="213" t="s">
        <v>140</v>
      </c>
    </row>
    <row r="135" spans="1:65" s="2" customFormat="1" ht="68.25">
      <c r="A135" s="33"/>
      <c r="B135" s="34"/>
      <c r="C135" s="35"/>
      <c r="D135" s="215" t="s">
        <v>141</v>
      </c>
      <c r="E135" s="35"/>
      <c r="F135" s="216" t="s">
        <v>142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141</v>
      </c>
      <c r="AU135" s="16" t="s">
        <v>86</v>
      </c>
    </row>
    <row r="136" spans="1:65" s="13" customFormat="1" ht="11.25">
      <c r="B136" s="219"/>
      <c r="C136" s="220"/>
      <c r="D136" s="215" t="s">
        <v>143</v>
      </c>
      <c r="E136" s="221" t="s">
        <v>1</v>
      </c>
      <c r="F136" s="222" t="s">
        <v>367</v>
      </c>
      <c r="G136" s="220"/>
      <c r="H136" s="223">
        <v>15.864000000000001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143</v>
      </c>
      <c r="AU136" s="229" t="s">
        <v>86</v>
      </c>
      <c r="AV136" s="13" t="s">
        <v>86</v>
      </c>
      <c r="AW136" s="13" t="s">
        <v>32</v>
      </c>
      <c r="AX136" s="13" t="s">
        <v>84</v>
      </c>
      <c r="AY136" s="229" t="s">
        <v>126</v>
      </c>
    </row>
    <row r="137" spans="1:65" s="2" customFormat="1" ht="21.75" customHeight="1">
      <c r="A137" s="33"/>
      <c r="B137" s="34"/>
      <c r="C137" s="202" t="s">
        <v>148</v>
      </c>
      <c r="D137" s="202" t="s">
        <v>129</v>
      </c>
      <c r="E137" s="203" t="s">
        <v>149</v>
      </c>
      <c r="F137" s="204" t="s">
        <v>150</v>
      </c>
      <c r="G137" s="205" t="s">
        <v>151</v>
      </c>
      <c r="H137" s="206">
        <v>70.56</v>
      </c>
      <c r="I137" s="207"/>
      <c r="J137" s="208">
        <f>ROUND(I137*H137,2)</f>
        <v>0</v>
      </c>
      <c r="K137" s="204" t="s">
        <v>1</v>
      </c>
      <c r="L137" s="38"/>
      <c r="M137" s="209" t="s">
        <v>1</v>
      </c>
      <c r="N137" s="210" t="s">
        <v>41</v>
      </c>
      <c r="O137" s="70"/>
      <c r="P137" s="211">
        <f>O137*H137</f>
        <v>0</v>
      </c>
      <c r="Q137" s="211">
        <v>2.8469999999999999E-2</v>
      </c>
      <c r="R137" s="211">
        <f>Q137*H137</f>
        <v>2.0088431999999998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133</v>
      </c>
      <c r="AT137" s="213" t="s">
        <v>129</v>
      </c>
      <c r="AU137" s="213" t="s">
        <v>86</v>
      </c>
      <c r="AY137" s="16" t="s">
        <v>126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133</v>
      </c>
      <c r="BM137" s="213" t="s">
        <v>152</v>
      </c>
    </row>
    <row r="138" spans="1:65" s="13" customFormat="1" ht="11.25">
      <c r="B138" s="219"/>
      <c r="C138" s="220"/>
      <c r="D138" s="215" t="s">
        <v>143</v>
      </c>
      <c r="E138" s="221" t="s">
        <v>1</v>
      </c>
      <c r="F138" s="222" t="s">
        <v>368</v>
      </c>
      <c r="G138" s="220"/>
      <c r="H138" s="223">
        <v>70.56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143</v>
      </c>
      <c r="AU138" s="229" t="s">
        <v>86</v>
      </c>
      <c r="AV138" s="13" t="s">
        <v>86</v>
      </c>
      <c r="AW138" s="13" t="s">
        <v>32</v>
      </c>
      <c r="AX138" s="13" t="s">
        <v>84</v>
      </c>
      <c r="AY138" s="229" t="s">
        <v>126</v>
      </c>
    </row>
    <row r="139" spans="1:65" s="2" customFormat="1" ht="16.5" customHeight="1">
      <c r="A139" s="33"/>
      <c r="B139" s="34"/>
      <c r="C139" s="202" t="s">
        <v>133</v>
      </c>
      <c r="D139" s="202" t="s">
        <v>129</v>
      </c>
      <c r="E139" s="203" t="s">
        <v>156</v>
      </c>
      <c r="F139" s="204" t="s">
        <v>157</v>
      </c>
      <c r="G139" s="205" t="s">
        <v>139</v>
      </c>
      <c r="H139" s="206">
        <v>50</v>
      </c>
      <c r="I139" s="207"/>
      <c r="J139" s="208">
        <f>ROUND(I139*H139,2)</f>
        <v>0</v>
      </c>
      <c r="K139" s="204" t="s">
        <v>158</v>
      </c>
      <c r="L139" s="38"/>
      <c r="M139" s="209" t="s">
        <v>1</v>
      </c>
      <c r="N139" s="210" t="s">
        <v>41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133</v>
      </c>
      <c r="AT139" s="213" t="s">
        <v>129</v>
      </c>
      <c r="AU139" s="213" t="s">
        <v>86</v>
      </c>
      <c r="AY139" s="16" t="s">
        <v>126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84</v>
      </c>
      <c r="BK139" s="214">
        <f>ROUND(I139*H139,2)</f>
        <v>0</v>
      </c>
      <c r="BL139" s="16" t="s">
        <v>133</v>
      </c>
      <c r="BM139" s="213" t="s">
        <v>159</v>
      </c>
    </row>
    <row r="140" spans="1:65" s="13" customFormat="1" ht="11.25">
      <c r="B140" s="219"/>
      <c r="C140" s="220"/>
      <c r="D140" s="215" t="s">
        <v>143</v>
      </c>
      <c r="E140" s="221" t="s">
        <v>1</v>
      </c>
      <c r="F140" s="222" t="s">
        <v>160</v>
      </c>
      <c r="G140" s="220"/>
      <c r="H140" s="223">
        <v>50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143</v>
      </c>
      <c r="AU140" s="229" t="s">
        <v>86</v>
      </c>
      <c r="AV140" s="13" t="s">
        <v>86</v>
      </c>
      <c r="AW140" s="13" t="s">
        <v>32</v>
      </c>
      <c r="AX140" s="13" t="s">
        <v>84</v>
      </c>
      <c r="AY140" s="229" t="s">
        <v>126</v>
      </c>
    </row>
    <row r="141" spans="1:65" s="2" customFormat="1" ht="33" customHeight="1">
      <c r="A141" s="33"/>
      <c r="B141" s="34"/>
      <c r="C141" s="202" t="s">
        <v>161</v>
      </c>
      <c r="D141" s="202" t="s">
        <v>129</v>
      </c>
      <c r="E141" s="203" t="s">
        <v>162</v>
      </c>
      <c r="F141" s="204" t="s">
        <v>163</v>
      </c>
      <c r="G141" s="205" t="s">
        <v>151</v>
      </c>
      <c r="H141" s="206">
        <v>17.68</v>
      </c>
      <c r="I141" s="207"/>
      <c r="J141" s="208">
        <f>ROUND(I141*H141,2)</f>
        <v>0</v>
      </c>
      <c r="K141" s="204" t="s">
        <v>164</v>
      </c>
      <c r="L141" s="38"/>
      <c r="M141" s="209" t="s">
        <v>1</v>
      </c>
      <c r="N141" s="210" t="s">
        <v>41</v>
      </c>
      <c r="O141" s="70"/>
      <c r="P141" s="211">
        <f>O141*H141</f>
        <v>0</v>
      </c>
      <c r="Q141" s="211">
        <v>1.7600000000000001E-3</v>
      </c>
      <c r="R141" s="211">
        <f>Q141*H141</f>
        <v>3.11168E-2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133</v>
      </c>
      <c r="AT141" s="213" t="s">
        <v>129</v>
      </c>
      <c r="AU141" s="213" t="s">
        <v>86</v>
      </c>
      <c r="AY141" s="16" t="s">
        <v>126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84</v>
      </c>
      <c r="BK141" s="214">
        <f>ROUND(I141*H141,2)</f>
        <v>0</v>
      </c>
      <c r="BL141" s="16" t="s">
        <v>133</v>
      </c>
      <c r="BM141" s="213" t="s">
        <v>165</v>
      </c>
    </row>
    <row r="142" spans="1:65" s="13" customFormat="1" ht="11.25">
      <c r="B142" s="219"/>
      <c r="C142" s="220"/>
      <c r="D142" s="215" t="s">
        <v>143</v>
      </c>
      <c r="E142" s="221" t="s">
        <v>1</v>
      </c>
      <c r="F142" s="222" t="s">
        <v>369</v>
      </c>
      <c r="G142" s="220"/>
      <c r="H142" s="223">
        <v>17.68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143</v>
      </c>
      <c r="AU142" s="229" t="s">
        <v>86</v>
      </c>
      <c r="AV142" s="13" t="s">
        <v>86</v>
      </c>
      <c r="AW142" s="13" t="s">
        <v>32</v>
      </c>
      <c r="AX142" s="13" t="s">
        <v>84</v>
      </c>
      <c r="AY142" s="229" t="s">
        <v>126</v>
      </c>
    </row>
    <row r="143" spans="1:65" s="2" customFormat="1" ht="21.75" customHeight="1">
      <c r="A143" s="33"/>
      <c r="B143" s="34"/>
      <c r="C143" s="241" t="s">
        <v>135</v>
      </c>
      <c r="D143" s="241" t="s">
        <v>167</v>
      </c>
      <c r="E143" s="242" t="s">
        <v>168</v>
      </c>
      <c r="F143" s="243" t="s">
        <v>169</v>
      </c>
      <c r="G143" s="244" t="s">
        <v>139</v>
      </c>
      <c r="H143" s="245">
        <v>2.9169999999999998</v>
      </c>
      <c r="I143" s="246"/>
      <c r="J143" s="247">
        <f>ROUND(I143*H143,2)</f>
        <v>0</v>
      </c>
      <c r="K143" s="243" t="s">
        <v>164</v>
      </c>
      <c r="L143" s="248"/>
      <c r="M143" s="249" t="s">
        <v>1</v>
      </c>
      <c r="N143" s="250" t="s">
        <v>41</v>
      </c>
      <c r="O143" s="70"/>
      <c r="P143" s="211">
        <f>O143*H143</f>
        <v>0</v>
      </c>
      <c r="Q143" s="211">
        <v>8.9999999999999998E-4</v>
      </c>
      <c r="R143" s="211">
        <f>Q143*H143</f>
        <v>2.6252999999999997E-3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170</v>
      </c>
      <c r="AT143" s="213" t="s">
        <v>167</v>
      </c>
      <c r="AU143" s="213" t="s">
        <v>86</v>
      </c>
      <c r="AY143" s="16" t="s">
        <v>126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84</v>
      </c>
      <c r="BK143" s="214">
        <f>ROUND(I143*H143,2)</f>
        <v>0</v>
      </c>
      <c r="BL143" s="16" t="s">
        <v>133</v>
      </c>
      <c r="BM143" s="213" t="s">
        <v>171</v>
      </c>
    </row>
    <row r="144" spans="1:65" s="13" customFormat="1" ht="11.25">
      <c r="B144" s="219"/>
      <c r="C144" s="220"/>
      <c r="D144" s="215" t="s">
        <v>143</v>
      </c>
      <c r="E144" s="221" t="s">
        <v>1</v>
      </c>
      <c r="F144" s="222" t="s">
        <v>370</v>
      </c>
      <c r="G144" s="220"/>
      <c r="H144" s="223">
        <v>2.9169999999999998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143</v>
      </c>
      <c r="AU144" s="229" t="s">
        <v>86</v>
      </c>
      <c r="AV144" s="13" t="s">
        <v>86</v>
      </c>
      <c r="AW144" s="13" t="s">
        <v>32</v>
      </c>
      <c r="AX144" s="13" t="s">
        <v>84</v>
      </c>
      <c r="AY144" s="229" t="s">
        <v>126</v>
      </c>
    </row>
    <row r="145" spans="1:65" s="2" customFormat="1" ht="21.75" customHeight="1">
      <c r="A145" s="33"/>
      <c r="B145" s="34"/>
      <c r="C145" s="202" t="s">
        <v>173</v>
      </c>
      <c r="D145" s="202" t="s">
        <v>129</v>
      </c>
      <c r="E145" s="203" t="s">
        <v>174</v>
      </c>
      <c r="F145" s="204" t="s">
        <v>175</v>
      </c>
      <c r="G145" s="205" t="s">
        <v>139</v>
      </c>
      <c r="H145" s="206">
        <v>77.792000000000002</v>
      </c>
      <c r="I145" s="207"/>
      <c r="J145" s="208">
        <f>ROUND(I145*H145,2)</f>
        <v>0</v>
      </c>
      <c r="K145" s="204" t="s">
        <v>158</v>
      </c>
      <c r="L145" s="38"/>
      <c r="M145" s="209" t="s">
        <v>1</v>
      </c>
      <c r="N145" s="210" t="s">
        <v>41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133</v>
      </c>
      <c r="AT145" s="213" t="s">
        <v>129</v>
      </c>
      <c r="AU145" s="213" t="s">
        <v>86</v>
      </c>
      <c r="AY145" s="16" t="s">
        <v>126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84</v>
      </c>
      <c r="BK145" s="214">
        <f>ROUND(I145*H145,2)</f>
        <v>0</v>
      </c>
      <c r="BL145" s="16" t="s">
        <v>133</v>
      </c>
      <c r="BM145" s="213" t="s">
        <v>176</v>
      </c>
    </row>
    <row r="146" spans="1:65" s="13" customFormat="1" ht="11.25">
      <c r="B146" s="219"/>
      <c r="C146" s="220"/>
      <c r="D146" s="215" t="s">
        <v>143</v>
      </c>
      <c r="E146" s="221" t="s">
        <v>1</v>
      </c>
      <c r="F146" s="222" t="s">
        <v>371</v>
      </c>
      <c r="G146" s="220"/>
      <c r="H146" s="223">
        <v>77.792000000000002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143</v>
      </c>
      <c r="AU146" s="229" t="s">
        <v>86</v>
      </c>
      <c r="AV146" s="13" t="s">
        <v>86</v>
      </c>
      <c r="AW146" s="13" t="s">
        <v>32</v>
      </c>
      <c r="AX146" s="13" t="s">
        <v>84</v>
      </c>
      <c r="AY146" s="229" t="s">
        <v>126</v>
      </c>
    </row>
    <row r="147" spans="1:65" s="2" customFormat="1" ht="21.75" customHeight="1">
      <c r="A147" s="33"/>
      <c r="B147" s="34"/>
      <c r="C147" s="202" t="s">
        <v>170</v>
      </c>
      <c r="D147" s="202" t="s">
        <v>129</v>
      </c>
      <c r="E147" s="203" t="s">
        <v>178</v>
      </c>
      <c r="F147" s="204" t="s">
        <v>179</v>
      </c>
      <c r="G147" s="205" t="s">
        <v>139</v>
      </c>
      <c r="H147" s="206">
        <v>5.3040000000000003</v>
      </c>
      <c r="I147" s="207"/>
      <c r="J147" s="208">
        <f>ROUND(I147*H147,2)</f>
        <v>0</v>
      </c>
      <c r="K147" s="204" t="s">
        <v>164</v>
      </c>
      <c r="L147" s="38"/>
      <c r="M147" s="209" t="s">
        <v>1</v>
      </c>
      <c r="N147" s="210" t="s">
        <v>41</v>
      </c>
      <c r="O147" s="70"/>
      <c r="P147" s="211">
        <f>O147*H147</f>
        <v>0</v>
      </c>
      <c r="Q147" s="211">
        <v>0.105</v>
      </c>
      <c r="R147" s="211">
        <f>Q147*H147</f>
        <v>0.55691999999999997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133</v>
      </c>
      <c r="AT147" s="213" t="s">
        <v>129</v>
      </c>
      <c r="AU147" s="213" t="s">
        <v>86</v>
      </c>
      <c r="AY147" s="16" t="s">
        <v>126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133</v>
      </c>
      <c r="BM147" s="213" t="s">
        <v>180</v>
      </c>
    </row>
    <row r="148" spans="1:65" s="13" customFormat="1" ht="11.25">
      <c r="B148" s="219"/>
      <c r="C148" s="220"/>
      <c r="D148" s="215" t="s">
        <v>143</v>
      </c>
      <c r="E148" s="221" t="s">
        <v>1</v>
      </c>
      <c r="F148" s="222" t="s">
        <v>372</v>
      </c>
      <c r="G148" s="220"/>
      <c r="H148" s="223">
        <v>5.3040000000000003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143</v>
      </c>
      <c r="AU148" s="229" t="s">
        <v>86</v>
      </c>
      <c r="AV148" s="13" t="s">
        <v>86</v>
      </c>
      <c r="AW148" s="13" t="s">
        <v>32</v>
      </c>
      <c r="AX148" s="13" t="s">
        <v>84</v>
      </c>
      <c r="AY148" s="229" t="s">
        <v>126</v>
      </c>
    </row>
    <row r="149" spans="1:65" s="2" customFormat="1" ht="33" customHeight="1">
      <c r="A149" s="33"/>
      <c r="B149" s="34"/>
      <c r="C149" s="202" t="s">
        <v>182</v>
      </c>
      <c r="D149" s="202" t="s">
        <v>129</v>
      </c>
      <c r="E149" s="203" t="s">
        <v>183</v>
      </c>
      <c r="F149" s="204" t="s">
        <v>184</v>
      </c>
      <c r="G149" s="205" t="s">
        <v>139</v>
      </c>
      <c r="H149" s="206">
        <v>15.852</v>
      </c>
      <c r="I149" s="207"/>
      <c r="J149" s="208">
        <f>ROUND(I149*H149,2)</f>
        <v>0</v>
      </c>
      <c r="K149" s="204" t="s">
        <v>1</v>
      </c>
      <c r="L149" s="38"/>
      <c r="M149" s="209" t="s">
        <v>1</v>
      </c>
      <c r="N149" s="210" t="s">
        <v>41</v>
      </c>
      <c r="O149" s="70"/>
      <c r="P149" s="211">
        <f>O149*H149</f>
        <v>0</v>
      </c>
      <c r="Q149" s="211">
        <v>6.0000000000000001E-3</v>
      </c>
      <c r="R149" s="211">
        <f>Q149*H149</f>
        <v>9.5112000000000002E-2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133</v>
      </c>
      <c r="AT149" s="213" t="s">
        <v>129</v>
      </c>
      <c r="AU149" s="213" t="s">
        <v>86</v>
      </c>
      <c r="AY149" s="16" t="s">
        <v>126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84</v>
      </c>
      <c r="BK149" s="214">
        <f>ROUND(I149*H149,2)</f>
        <v>0</v>
      </c>
      <c r="BL149" s="16" t="s">
        <v>133</v>
      </c>
      <c r="BM149" s="213" t="s">
        <v>185</v>
      </c>
    </row>
    <row r="150" spans="1:65" s="2" customFormat="1" ht="19.5">
      <c r="A150" s="33"/>
      <c r="B150" s="34"/>
      <c r="C150" s="35"/>
      <c r="D150" s="215" t="s">
        <v>141</v>
      </c>
      <c r="E150" s="35"/>
      <c r="F150" s="216" t="s">
        <v>186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141</v>
      </c>
      <c r="AU150" s="16" t="s">
        <v>86</v>
      </c>
    </row>
    <row r="151" spans="1:65" s="13" customFormat="1" ht="11.25">
      <c r="B151" s="219"/>
      <c r="C151" s="220"/>
      <c r="D151" s="215" t="s">
        <v>143</v>
      </c>
      <c r="E151" s="221" t="s">
        <v>1</v>
      </c>
      <c r="F151" s="222" t="s">
        <v>373</v>
      </c>
      <c r="G151" s="220"/>
      <c r="H151" s="223">
        <v>7.9320000000000004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143</v>
      </c>
      <c r="AU151" s="229" t="s">
        <v>86</v>
      </c>
      <c r="AV151" s="13" t="s">
        <v>86</v>
      </c>
      <c r="AW151" s="13" t="s">
        <v>32</v>
      </c>
      <c r="AX151" s="13" t="s">
        <v>76</v>
      </c>
      <c r="AY151" s="229" t="s">
        <v>126</v>
      </c>
    </row>
    <row r="152" spans="1:65" s="13" customFormat="1" ht="11.25">
      <c r="B152" s="219"/>
      <c r="C152" s="220"/>
      <c r="D152" s="215" t="s">
        <v>143</v>
      </c>
      <c r="E152" s="221" t="s">
        <v>1</v>
      </c>
      <c r="F152" s="222" t="s">
        <v>374</v>
      </c>
      <c r="G152" s="220"/>
      <c r="H152" s="223">
        <v>7.92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143</v>
      </c>
      <c r="AU152" s="229" t="s">
        <v>86</v>
      </c>
      <c r="AV152" s="13" t="s">
        <v>86</v>
      </c>
      <c r="AW152" s="13" t="s">
        <v>32</v>
      </c>
      <c r="AX152" s="13" t="s">
        <v>76</v>
      </c>
      <c r="AY152" s="229" t="s">
        <v>126</v>
      </c>
    </row>
    <row r="153" spans="1:65" s="14" customFormat="1" ht="11.25">
      <c r="B153" s="230"/>
      <c r="C153" s="231"/>
      <c r="D153" s="215" t="s">
        <v>143</v>
      </c>
      <c r="E153" s="232" t="s">
        <v>1</v>
      </c>
      <c r="F153" s="233" t="s">
        <v>147</v>
      </c>
      <c r="G153" s="231"/>
      <c r="H153" s="234">
        <v>15.852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143</v>
      </c>
      <c r="AU153" s="240" t="s">
        <v>86</v>
      </c>
      <c r="AV153" s="14" t="s">
        <v>133</v>
      </c>
      <c r="AW153" s="14" t="s">
        <v>32</v>
      </c>
      <c r="AX153" s="14" t="s">
        <v>84</v>
      </c>
      <c r="AY153" s="240" t="s">
        <v>126</v>
      </c>
    </row>
    <row r="154" spans="1:65" s="12" customFormat="1" ht="22.9" customHeight="1">
      <c r="B154" s="186"/>
      <c r="C154" s="187"/>
      <c r="D154" s="188" t="s">
        <v>75</v>
      </c>
      <c r="E154" s="200" t="s">
        <v>182</v>
      </c>
      <c r="F154" s="200" t="s">
        <v>189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P155+SUM(P156:P172)</f>
        <v>0</v>
      </c>
      <c r="Q154" s="194"/>
      <c r="R154" s="195">
        <f>R155+SUM(R156:R172)</f>
        <v>2E-3</v>
      </c>
      <c r="S154" s="194"/>
      <c r="T154" s="196">
        <f>T155+SUM(T156:T172)</f>
        <v>2.2559679999999998</v>
      </c>
      <c r="AR154" s="197" t="s">
        <v>84</v>
      </c>
      <c r="AT154" s="198" t="s">
        <v>75</v>
      </c>
      <c r="AU154" s="198" t="s">
        <v>84</v>
      </c>
      <c r="AY154" s="197" t="s">
        <v>126</v>
      </c>
      <c r="BK154" s="199">
        <f>BK155+SUM(BK156:BK172)</f>
        <v>0</v>
      </c>
    </row>
    <row r="155" spans="1:65" s="2" customFormat="1" ht="21.75" customHeight="1">
      <c r="A155" s="33"/>
      <c r="B155" s="34"/>
      <c r="C155" s="202" t="s">
        <v>190</v>
      </c>
      <c r="D155" s="202" t="s">
        <v>129</v>
      </c>
      <c r="E155" s="203" t="s">
        <v>191</v>
      </c>
      <c r="F155" s="204" t="s">
        <v>192</v>
      </c>
      <c r="G155" s="205" t="s">
        <v>139</v>
      </c>
      <c r="H155" s="206">
        <v>149.25</v>
      </c>
      <c r="I155" s="207"/>
      <c r="J155" s="208">
        <f>ROUND(I155*H155,2)</f>
        <v>0</v>
      </c>
      <c r="K155" s="204" t="s">
        <v>164</v>
      </c>
      <c r="L155" s="38"/>
      <c r="M155" s="209" t="s">
        <v>1</v>
      </c>
      <c r="N155" s="210" t="s">
        <v>41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133</v>
      </c>
      <c r="AT155" s="213" t="s">
        <v>129</v>
      </c>
      <c r="AU155" s="213" t="s">
        <v>86</v>
      </c>
      <c r="AY155" s="16" t="s">
        <v>126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84</v>
      </c>
      <c r="BK155" s="214">
        <f>ROUND(I155*H155,2)</f>
        <v>0</v>
      </c>
      <c r="BL155" s="16" t="s">
        <v>133</v>
      </c>
      <c r="BM155" s="213" t="s">
        <v>193</v>
      </c>
    </row>
    <row r="156" spans="1:65" s="13" customFormat="1" ht="11.25">
      <c r="B156" s="219"/>
      <c r="C156" s="220"/>
      <c r="D156" s="215" t="s">
        <v>143</v>
      </c>
      <c r="E156" s="221" t="s">
        <v>1</v>
      </c>
      <c r="F156" s="222" t="s">
        <v>375</v>
      </c>
      <c r="G156" s="220"/>
      <c r="H156" s="223">
        <v>149.25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143</v>
      </c>
      <c r="AU156" s="229" t="s">
        <v>86</v>
      </c>
      <c r="AV156" s="13" t="s">
        <v>86</v>
      </c>
      <c r="AW156" s="13" t="s">
        <v>32</v>
      </c>
      <c r="AX156" s="13" t="s">
        <v>84</v>
      </c>
      <c r="AY156" s="229" t="s">
        <v>126</v>
      </c>
    </row>
    <row r="157" spans="1:65" s="2" customFormat="1" ht="21.75" customHeight="1">
      <c r="A157" s="33"/>
      <c r="B157" s="34"/>
      <c r="C157" s="202" t="s">
        <v>195</v>
      </c>
      <c r="D157" s="202" t="s">
        <v>129</v>
      </c>
      <c r="E157" s="203" t="s">
        <v>196</v>
      </c>
      <c r="F157" s="204" t="s">
        <v>197</v>
      </c>
      <c r="G157" s="205" t="s">
        <v>139</v>
      </c>
      <c r="H157" s="206">
        <v>4477.5</v>
      </c>
      <c r="I157" s="207"/>
      <c r="J157" s="208">
        <f>ROUND(I157*H157,2)</f>
        <v>0</v>
      </c>
      <c r="K157" s="204" t="s">
        <v>164</v>
      </c>
      <c r="L157" s="38"/>
      <c r="M157" s="209" t="s">
        <v>1</v>
      </c>
      <c r="N157" s="210" t="s">
        <v>41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133</v>
      </c>
      <c r="AT157" s="213" t="s">
        <v>129</v>
      </c>
      <c r="AU157" s="213" t="s">
        <v>86</v>
      </c>
      <c r="AY157" s="16" t="s">
        <v>126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84</v>
      </c>
      <c r="BK157" s="214">
        <f>ROUND(I157*H157,2)</f>
        <v>0</v>
      </c>
      <c r="BL157" s="16" t="s">
        <v>133</v>
      </c>
      <c r="BM157" s="213" t="s">
        <v>198</v>
      </c>
    </row>
    <row r="158" spans="1:65" s="13" customFormat="1" ht="11.25">
      <c r="B158" s="219"/>
      <c r="C158" s="220"/>
      <c r="D158" s="215" t="s">
        <v>143</v>
      </c>
      <c r="E158" s="221" t="s">
        <v>1</v>
      </c>
      <c r="F158" s="222" t="s">
        <v>376</v>
      </c>
      <c r="G158" s="220"/>
      <c r="H158" s="223">
        <v>4477.5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143</v>
      </c>
      <c r="AU158" s="229" t="s">
        <v>86</v>
      </c>
      <c r="AV158" s="13" t="s">
        <v>86</v>
      </c>
      <c r="AW158" s="13" t="s">
        <v>32</v>
      </c>
      <c r="AX158" s="13" t="s">
        <v>84</v>
      </c>
      <c r="AY158" s="229" t="s">
        <v>126</v>
      </c>
    </row>
    <row r="159" spans="1:65" s="2" customFormat="1" ht="21.75" customHeight="1">
      <c r="A159" s="33"/>
      <c r="B159" s="34"/>
      <c r="C159" s="202" t="s">
        <v>200</v>
      </c>
      <c r="D159" s="202" t="s">
        <v>129</v>
      </c>
      <c r="E159" s="203" t="s">
        <v>201</v>
      </c>
      <c r="F159" s="204" t="s">
        <v>202</v>
      </c>
      <c r="G159" s="205" t="s">
        <v>139</v>
      </c>
      <c r="H159" s="206">
        <v>149.25</v>
      </c>
      <c r="I159" s="207"/>
      <c r="J159" s="208">
        <f t="shared" ref="J159:J165" si="0">ROUND(I159*H159,2)</f>
        <v>0</v>
      </c>
      <c r="K159" s="204" t="s">
        <v>164</v>
      </c>
      <c r="L159" s="38"/>
      <c r="M159" s="209" t="s">
        <v>1</v>
      </c>
      <c r="N159" s="210" t="s">
        <v>41</v>
      </c>
      <c r="O159" s="70"/>
      <c r="P159" s="211">
        <f t="shared" ref="P159:P165" si="1">O159*H159</f>
        <v>0</v>
      </c>
      <c r="Q159" s="211">
        <v>0</v>
      </c>
      <c r="R159" s="211">
        <f t="shared" ref="R159:R165" si="2">Q159*H159</f>
        <v>0</v>
      </c>
      <c r="S159" s="211">
        <v>0</v>
      </c>
      <c r="T159" s="212">
        <f t="shared" ref="T159:T165" si="3"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133</v>
      </c>
      <c r="AT159" s="213" t="s">
        <v>129</v>
      </c>
      <c r="AU159" s="213" t="s">
        <v>86</v>
      </c>
      <c r="AY159" s="16" t="s">
        <v>126</v>
      </c>
      <c r="BE159" s="214">
        <f t="shared" ref="BE159:BE165" si="4">IF(N159="základní",J159,0)</f>
        <v>0</v>
      </c>
      <c r="BF159" s="214">
        <f t="shared" ref="BF159:BF165" si="5">IF(N159="snížená",J159,0)</f>
        <v>0</v>
      </c>
      <c r="BG159" s="214">
        <f t="shared" ref="BG159:BG165" si="6">IF(N159="zákl. přenesená",J159,0)</f>
        <v>0</v>
      </c>
      <c r="BH159" s="214">
        <f t="shared" ref="BH159:BH165" si="7">IF(N159="sníž. přenesená",J159,0)</f>
        <v>0</v>
      </c>
      <c r="BI159" s="214">
        <f t="shared" ref="BI159:BI165" si="8">IF(N159="nulová",J159,0)</f>
        <v>0</v>
      </c>
      <c r="BJ159" s="16" t="s">
        <v>84</v>
      </c>
      <c r="BK159" s="214">
        <f t="shared" ref="BK159:BK165" si="9">ROUND(I159*H159,2)</f>
        <v>0</v>
      </c>
      <c r="BL159" s="16" t="s">
        <v>133</v>
      </c>
      <c r="BM159" s="213" t="s">
        <v>203</v>
      </c>
    </row>
    <row r="160" spans="1:65" s="2" customFormat="1" ht="16.5" customHeight="1">
      <c r="A160" s="33"/>
      <c r="B160" s="34"/>
      <c r="C160" s="202" t="s">
        <v>204</v>
      </c>
      <c r="D160" s="202" t="s">
        <v>129</v>
      </c>
      <c r="E160" s="203" t="s">
        <v>205</v>
      </c>
      <c r="F160" s="204" t="s">
        <v>206</v>
      </c>
      <c r="G160" s="205" t="s">
        <v>139</v>
      </c>
      <c r="H160" s="206">
        <v>149.25</v>
      </c>
      <c r="I160" s="207"/>
      <c r="J160" s="208">
        <f t="shared" si="0"/>
        <v>0</v>
      </c>
      <c r="K160" s="204" t="s">
        <v>164</v>
      </c>
      <c r="L160" s="38"/>
      <c r="M160" s="209" t="s">
        <v>1</v>
      </c>
      <c r="N160" s="210" t="s">
        <v>41</v>
      </c>
      <c r="O160" s="70"/>
      <c r="P160" s="211">
        <f t="shared" si="1"/>
        <v>0</v>
      </c>
      <c r="Q160" s="211">
        <v>0</v>
      </c>
      <c r="R160" s="211">
        <f t="shared" si="2"/>
        <v>0</v>
      </c>
      <c r="S160" s="211">
        <v>0</v>
      </c>
      <c r="T160" s="21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133</v>
      </c>
      <c r="AT160" s="213" t="s">
        <v>129</v>
      </c>
      <c r="AU160" s="213" t="s">
        <v>86</v>
      </c>
      <c r="AY160" s="16" t="s">
        <v>126</v>
      </c>
      <c r="BE160" s="214">
        <f t="shared" si="4"/>
        <v>0</v>
      </c>
      <c r="BF160" s="214">
        <f t="shared" si="5"/>
        <v>0</v>
      </c>
      <c r="BG160" s="214">
        <f t="shared" si="6"/>
        <v>0</v>
      </c>
      <c r="BH160" s="214">
        <f t="shared" si="7"/>
        <v>0</v>
      </c>
      <c r="BI160" s="214">
        <f t="shared" si="8"/>
        <v>0</v>
      </c>
      <c r="BJ160" s="16" t="s">
        <v>84</v>
      </c>
      <c r="BK160" s="214">
        <f t="shared" si="9"/>
        <v>0</v>
      </c>
      <c r="BL160" s="16" t="s">
        <v>133</v>
      </c>
      <c r="BM160" s="213" t="s">
        <v>207</v>
      </c>
    </row>
    <row r="161" spans="1:65" s="2" customFormat="1" ht="16.5" customHeight="1">
      <c r="A161" s="33"/>
      <c r="B161" s="34"/>
      <c r="C161" s="202" t="s">
        <v>208</v>
      </c>
      <c r="D161" s="202" t="s">
        <v>129</v>
      </c>
      <c r="E161" s="203" t="s">
        <v>209</v>
      </c>
      <c r="F161" s="204" t="s">
        <v>210</v>
      </c>
      <c r="G161" s="205" t="s">
        <v>139</v>
      </c>
      <c r="H161" s="206">
        <v>4477.5</v>
      </c>
      <c r="I161" s="207"/>
      <c r="J161" s="208">
        <f t="shared" si="0"/>
        <v>0</v>
      </c>
      <c r="K161" s="204" t="s">
        <v>164</v>
      </c>
      <c r="L161" s="38"/>
      <c r="M161" s="209" t="s">
        <v>1</v>
      </c>
      <c r="N161" s="210" t="s">
        <v>41</v>
      </c>
      <c r="O161" s="70"/>
      <c r="P161" s="211">
        <f t="shared" si="1"/>
        <v>0</v>
      </c>
      <c r="Q161" s="211">
        <v>0</v>
      </c>
      <c r="R161" s="211">
        <f t="shared" si="2"/>
        <v>0</v>
      </c>
      <c r="S161" s="211">
        <v>0</v>
      </c>
      <c r="T161" s="21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133</v>
      </c>
      <c r="AT161" s="213" t="s">
        <v>129</v>
      </c>
      <c r="AU161" s="213" t="s">
        <v>86</v>
      </c>
      <c r="AY161" s="16" t="s">
        <v>126</v>
      </c>
      <c r="BE161" s="214">
        <f t="shared" si="4"/>
        <v>0</v>
      </c>
      <c r="BF161" s="214">
        <f t="shared" si="5"/>
        <v>0</v>
      </c>
      <c r="BG161" s="214">
        <f t="shared" si="6"/>
        <v>0</v>
      </c>
      <c r="BH161" s="214">
        <f t="shared" si="7"/>
        <v>0</v>
      </c>
      <c r="BI161" s="214">
        <f t="shared" si="8"/>
        <v>0</v>
      </c>
      <c r="BJ161" s="16" t="s">
        <v>84</v>
      </c>
      <c r="BK161" s="214">
        <f t="shared" si="9"/>
        <v>0</v>
      </c>
      <c r="BL161" s="16" t="s">
        <v>133</v>
      </c>
      <c r="BM161" s="213" t="s">
        <v>211</v>
      </c>
    </row>
    <row r="162" spans="1:65" s="2" customFormat="1" ht="16.5" customHeight="1">
      <c r="A162" s="33"/>
      <c r="B162" s="34"/>
      <c r="C162" s="202" t="s">
        <v>8</v>
      </c>
      <c r="D162" s="202" t="s">
        <v>129</v>
      </c>
      <c r="E162" s="203" t="s">
        <v>212</v>
      </c>
      <c r="F162" s="204" t="s">
        <v>213</v>
      </c>
      <c r="G162" s="205" t="s">
        <v>139</v>
      </c>
      <c r="H162" s="206">
        <v>149.25</v>
      </c>
      <c r="I162" s="207"/>
      <c r="J162" s="208">
        <f t="shared" si="0"/>
        <v>0</v>
      </c>
      <c r="K162" s="204" t="s">
        <v>164</v>
      </c>
      <c r="L162" s="38"/>
      <c r="M162" s="209" t="s">
        <v>1</v>
      </c>
      <c r="N162" s="210" t="s">
        <v>41</v>
      </c>
      <c r="O162" s="70"/>
      <c r="P162" s="211">
        <f t="shared" si="1"/>
        <v>0</v>
      </c>
      <c r="Q162" s="211">
        <v>0</v>
      </c>
      <c r="R162" s="211">
        <f t="shared" si="2"/>
        <v>0</v>
      </c>
      <c r="S162" s="211">
        <v>0</v>
      </c>
      <c r="T162" s="21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133</v>
      </c>
      <c r="AT162" s="213" t="s">
        <v>129</v>
      </c>
      <c r="AU162" s="213" t="s">
        <v>86</v>
      </c>
      <c r="AY162" s="16" t="s">
        <v>126</v>
      </c>
      <c r="BE162" s="214">
        <f t="shared" si="4"/>
        <v>0</v>
      </c>
      <c r="BF162" s="214">
        <f t="shared" si="5"/>
        <v>0</v>
      </c>
      <c r="BG162" s="214">
        <f t="shared" si="6"/>
        <v>0</v>
      </c>
      <c r="BH162" s="214">
        <f t="shared" si="7"/>
        <v>0</v>
      </c>
      <c r="BI162" s="214">
        <f t="shared" si="8"/>
        <v>0</v>
      </c>
      <c r="BJ162" s="16" t="s">
        <v>84</v>
      </c>
      <c r="BK162" s="214">
        <f t="shared" si="9"/>
        <v>0</v>
      </c>
      <c r="BL162" s="16" t="s">
        <v>133</v>
      </c>
      <c r="BM162" s="213" t="s">
        <v>214</v>
      </c>
    </row>
    <row r="163" spans="1:65" s="2" customFormat="1" ht="21.75" customHeight="1">
      <c r="A163" s="33"/>
      <c r="B163" s="34"/>
      <c r="C163" s="202" t="s">
        <v>215</v>
      </c>
      <c r="D163" s="202" t="s">
        <v>129</v>
      </c>
      <c r="E163" s="203" t="s">
        <v>216</v>
      </c>
      <c r="F163" s="204" t="s">
        <v>217</v>
      </c>
      <c r="G163" s="205" t="s">
        <v>218</v>
      </c>
      <c r="H163" s="206">
        <v>2</v>
      </c>
      <c r="I163" s="207"/>
      <c r="J163" s="208">
        <f t="shared" si="0"/>
        <v>0</v>
      </c>
      <c r="K163" s="204" t="s">
        <v>164</v>
      </c>
      <c r="L163" s="38"/>
      <c r="M163" s="209" t="s">
        <v>1</v>
      </c>
      <c r="N163" s="210" t="s">
        <v>41</v>
      </c>
      <c r="O163" s="70"/>
      <c r="P163" s="211">
        <f t="shared" si="1"/>
        <v>0</v>
      </c>
      <c r="Q163" s="211">
        <v>0</v>
      </c>
      <c r="R163" s="211">
        <f t="shared" si="2"/>
        <v>0</v>
      </c>
      <c r="S163" s="211">
        <v>0</v>
      </c>
      <c r="T163" s="21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133</v>
      </c>
      <c r="AT163" s="213" t="s">
        <v>129</v>
      </c>
      <c r="AU163" s="213" t="s">
        <v>86</v>
      </c>
      <c r="AY163" s="16" t="s">
        <v>126</v>
      </c>
      <c r="BE163" s="214">
        <f t="shared" si="4"/>
        <v>0</v>
      </c>
      <c r="BF163" s="214">
        <f t="shared" si="5"/>
        <v>0</v>
      </c>
      <c r="BG163" s="214">
        <f t="shared" si="6"/>
        <v>0</v>
      </c>
      <c r="BH163" s="214">
        <f t="shared" si="7"/>
        <v>0</v>
      </c>
      <c r="BI163" s="214">
        <f t="shared" si="8"/>
        <v>0</v>
      </c>
      <c r="BJ163" s="16" t="s">
        <v>84</v>
      </c>
      <c r="BK163" s="214">
        <f t="shared" si="9"/>
        <v>0</v>
      </c>
      <c r="BL163" s="16" t="s">
        <v>133</v>
      </c>
      <c r="BM163" s="213" t="s">
        <v>219</v>
      </c>
    </row>
    <row r="164" spans="1:65" s="2" customFormat="1" ht="21.75" customHeight="1">
      <c r="A164" s="33"/>
      <c r="B164" s="34"/>
      <c r="C164" s="202" t="s">
        <v>220</v>
      </c>
      <c r="D164" s="202" t="s">
        <v>129</v>
      </c>
      <c r="E164" s="203" t="s">
        <v>221</v>
      </c>
      <c r="F164" s="204" t="s">
        <v>222</v>
      </c>
      <c r="G164" s="205" t="s">
        <v>139</v>
      </c>
      <c r="H164" s="206">
        <v>50</v>
      </c>
      <c r="I164" s="207"/>
      <c r="J164" s="208">
        <f t="shared" si="0"/>
        <v>0</v>
      </c>
      <c r="K164" s="204" t="s">
        <v>164</v>
      </c>
      <c r="L164" s="38"/>
      <c r="M164" s="209" t="s">
        <v>1</v>
      </c>
      <c r="N164" s="210" t="s">
        <v>41</v>
      </c>
      <c r="O164" s="70"/>
      <c r="P164" s="211">
        <f t="shared" si="1"/>
        <v>0</v>
      </c>
      <c r="Q164" s="211">
        <v>4.0000000000000003E-5</v>
      </c>
      <c r="R164" s="211">
        <f t="shared" si="2"/>
        <v>2E-3</v>
      </c>
      <c r="S164" s="211">
        <v>0</v>
      </c>
      <c r="T164" s="21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133</v>
      </c>
      <c r="AT164" s="213" t="s">
        <v>129</v>
      </c>
      <c r="AU164" s="213" t="s">
        <v>86</v>
      </c>
      <c r="AY164" s="16" t="s">
        <v>126</v>
      </c>
      <c r="BE164" s="214">
        <f t="shared" si="4"/>
        <v>0</v>
      </c>
      <c r="BF164" s="214">
        <f t="shared" si="5"/>
        <v>0</v>
      </c>
      <c r="BG164" s="214">
        <f t="shared" si="6"/>
        <v>0</v>
      </c>
      <c r="BH164" s="214">
        <f t="shared" si="7"/>
        <v>0</v>
      </c>
      <c r="BI164" s="214">
        <f t="shared" si="8"/>
        <v>0</v>
      </c>
      <c r="BJ164" s="16" t="s">
        <v>84</v>
      </c>
      <c r="BK164" s="214">
        <f t="shared" si="9"/>
        <v>0</v>
      </c>
      <c r="BL164" s="16" t="s">
        <v>133</v>
      </c>
      <c r="BM164" s="213" t="s">
        <v>223</v>
      </c>
    </row>
    <row r="165" spans="1:65" s="2" customFormat="1" ht="21.75" customHeight="1">
      <c r="A165" s="33"/>
      <c r="B165" s="34"/>
      <c r="C165" s="202" t="s">
        <v>224</v>
      </c>
      <c r="D165" s="202" t="s">
        <v>129</v>
      </c>
      <c r="E165" s="203" t="s">
        <v>225</v>
      </c>
      <c r="F165" s="204" t="s">
        <v>226</v>
      </c>
      <c r="G165" s="205" t="s">
        <v>139</v>
      </c>
      <c r="H165" s="206">
        <v>38.896000000000001</v>
      </c>
      <c r="I165" s="207"/>
      <c r="J165" s="208">
        <f t="shared" si="0"/>
        <v>0</v>
      </c>
      <c r="K165" s="204" t="s">
        <v>164</v>
      </c>
      <c r="L165" s="38"/>
      <c r="M165" s="209" t="s">
        <v>1</v>
      </c>
      <c r="N165" s="210" t="s">
        <v>41</v>
      </c>
      <c r="O165" s="70"/>
      <c r="P165" s="211">
        <f t="shared" si="1"/>
        <v>0</v>
      </c>
      <c r="Q165" s="211">
        <v>0</v>
      </c>
      <c r="R165" s="211">
        <f t="shared" si="2"/>
        <v>0</v>
      </c>
      <c r="S165" s="211">
        <v>4.2999999999999997E-2</v>
      </c>
      <c r="T165" s="212">
        <f t="shared" si="3"/>
        <v>1.6725279999999998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133</v>
      </c>
      <c r="AT165" s="213" t="s">
        <v>129</v>
      </c>
      <c r="AU165" s="213" t="s">
        <v>86</v>
      </c>
      <c r="AY165" s="16" t="s">
        <v>126</v>
      </c>
      <c r="BE165" s="214">
        <f t="shared" si="4"/>
        <v>0</v>
      </c>
      <c r="BF165" s="214">
        <f t="shared" si="5"/>
        <v>0</v>
      </c>
      <c r="BG165" s="214">
        <f t="shared" si="6"/>
        <v>0</v>
      </c>
      <c r="BH165" s="214">
        <f t="shared" si="7"/>
        <v>0</v>
      </c>
      <c r="BI165" s="214">
        <f t="shared" si="8"/>
        <v>0</v>
      </c>
      <c r="BJ165" s="16" t="s">
        <v>84</v>
      </c>
      <c r="BK165" s="214">
        <f t="shared" si="9"/>
        <v>0</v>
      </c>
      <c r="BL165" s="16" t="s">
        <v>133</v>
      </c>
      <c r="BM165" s="213" t="s">
        <v>227</v>
      </c>
    </row>
    <row r="166" spans="1:65" s="13" customFormat="1" ht="11.25">
      <c r="B166" s="219"/>
      <c r="C166" s="220"/>
      <c r="D166" s="215" t="s">
        <v>143</v>
      </c>
      <c r="E166" s="221" t="s">
        <v>1</v>
      </c>
      <c r="F166" s="222" t="s">
        <v>377</v>
      </c>
      <c r="G166" s="220"/>
      <c r="H166" s="223">
        <v>38.896000000000001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143</v>
      </c>
      <c r="AU166" s="229" t="s">
        <v>86</v>
      </c>
      <c r="AV166" s="13" t="s">
        <v>86</v>
      </c>
      <c r="AW166" s="13" t="s">
        <v>32</v>
      </c>
      <c r="AX166" s="13" t="s">
        <v>84</v>
      </c>
      <c r="AY166" s="229" t="s">
        <v>126</v>
      </c>
    </row>
    <row r="167" spans="1:65" s="2" customFormat="1" ht="16.5" customHeight="1">
      <c r="A167" s="33"/>
      <c r="B167" s="34"/>
      <c r="C167" s="202" t="s">
        <v>230</v>
      </c>
      <c r="D167" s="202" t="s">
        <v>129</v>
      </c>
      <c r="E167" s="203" t="s">
        <v>231</v>
      </c>
      <c r="F167" s="204" t="s">
        <v>232</v>
      </c>
      <c r="G167" s="205" t="s">
        <v>151</v>
      </c>
      <c r="H167" s="206">
        <v>35.36</v>
      </c>
      <c r="I167" s="207"/>
      <c r="J167" s="208">
        <f>ROUND(I167*H167,2)</f>
        <v>0</v>
      </c>
      <c r="K167" s="204" t="s">
        <v>1</v>
      </c>
      <c r="L167" s="38"/>
      <c r="M167" s="209" t="s">
        <v>1</v>
      </c>
      <c r="N167" s="210" t="s">
        <v>41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1.0999999999999999E-2</v>
      </c>
      <c r="T167" s="212">
        <f>S167*H167</f>
        <v>0.38895999999999997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133</v>
      </c>
      <c r="AT167" s="213" t="s">
        <v>129</v>
      </c>
      <c r="AU167" s="213" t="s">
        <v>86</v>
      </c>
      <c r="AY167" s="16" t="s">
        <v>126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84</v>
      </c>
      <c r="BK167" s="214">
        <f>ROUND(I167*H167,2)</f>
        <v>0</v>
      </c>
      <c r="BL167" s="16" t="s">
        <v>133</v>
      </c>
      <c r="BM167" s="213" t="s">
        <v>233</v>
      </c>
    </row>
    <row r="168" spans="1:65" s="13" customFormat="1" ht="11.25">
      <c r="B168" s="219"/>
      <c r="C168" s="220"/>
      <c r="D168" s="215" t="s">
        <v>143</v>
      </c>
      <c r="E168" s="221" t="s">
        <v>1</v>
      </c>
      <c r="F168" s="222" t="s">
        <v>378</v>
      </c>
      <c r="G168" s="220"/>
      <c r="H168" s="223">
        <v>35.36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143</v>
      </c>
      <c r="AU168" s="229" t="s">
        <v>86</v>
      </c>
      <c r="AV168" s="13" t="s">
        <v>86</v>
      </c>
      <c r="AW168" s="13" t="s">
        <v>32</v>
      </c>
      <c r="AX168" s="13" t="s">
        <v>84</v>
      </c>
      <c r="AY168" s="229" t="s">
        <v>126</v>
      </c>
    </row>
    <row r="169" spans="1:65" s="2" customFormat="1" ht="21.75" customHeight="1">
      <c r="A169" s="33"/>
      <c r="B169" s="34"/>
      <c r="C169" s="202" t="s">
        <v>379</v>
      </c>
      <c r="D169" s="202" t="s">
        <v>129</v>
      </c>
      <c r="E169" s="203" t="s">
        <v>380</v>
      </c>
      <c r="F169" s="204" t="s">
        <v>381</v>
      </c>
      <c r="G169" s="205" t="s">
        <v>151</v>
      </c>
      <c r="H169" s="206">
        <v>17.68</v>
      </c>
      <c r="I169" s="207"/>
      <c r="J169" s="208">
        <f>ROUND(I169*H169,2)</f>
        <v>0</v>
      </c>
      <c r="K169" s="204" t="s">
        <v>1</v>
      </c>
      <c r="L169" s="38"/>
      <c r="M169" s="209" t="s">
        <v>1</v>
      </c>
      <c r="N169" s="210" t="s">
        <v>41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1.0999999999999999E-2</v>
      </c>
      <c r="T169" s="212">
        <f>S169*H169</f>
        <v>0.19447999999999999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133</v>
      </c>
      <c r="AT169" s="213" t="s">
        <v>129</v>
      </c>
      <c r="AU169" s="213" t="s">
        <v>86</v>
      </c>
      <c r="AY169" s="16" t="s">
        <v>126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84</v>
      </c>
      <c r="BK169" s="214">
        <f>ROUND(I169*H169,2)</f>
        <v>0</v>
      </c>
      <c r="BL169" s="16" t="s">
        <v>133</v>
      </c>
      <c r="BM169" s="213" t="s">
        <v>382</v>
      </c>
    </row>
    <row r="170" spans="1:65" s="13" customFormat="1" ht="11.25">
      <c r="B170" s="219"/>
      <c r="C170" s="220"/>
      <c r="D170" s="215" t="s">
        <v>143</v>
      </c>
      <c r="E170" s="221" t="s">
        <v>1</v>
      </c>
      <c r="F170" s="222" t="s">
        <v>383</v>
      </c>
      <c r="G170" s="220"/>
      <c r="H170" s="223">
        <v>17.68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143</v>
      </c>
      <c r="AU170" s="229" t="s">
        <v>86</v>
      </c>
      <c r="AV170" s="13" t="s">
        <v>86</v>
      </c>
      <c r="AW170" s="13" t="s">
        <v>32</v>
      </c>
      <c r="AX170" s="13" t="s">
        <v>76</v>
      </c>
      <c r="AY170" s="229" t="s">
        <v>126</v>
      </c>
    </row>
    <row r="171" spans="1:65" s="14" customFormat="1" ht="11.25">
      <c r="B171" s="230"/>
      <c r="C171" s="231"/>
      <c r="D171" s="215" t="s">
        <v>143</v>
      </c>
      <c r="E171" s="232" t="s">
        <v>1</v>
      </c>
      <c r="F171" s="233" t="s">
        <v>147</v>
      </c>
      <c r="G171" s="231"/>
      <c r="H171" s="234">
        <v>17.68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143</v>
      </c>
      <c r="AU171" s="240" t="s">
        <v>86</v>
      </c>
      <c r="AV171" s="14" t="s">
        <v>133</v>
      </c>
      <c r="AW171" s="14" t="s">
        <v>32</v>
      </c>
      <c r="AX171" s="14" t="s">
        <v>84</v>
      </c>
      <c r="AY171" s="240" t="s">
        <v>126</v>
      </c>
    </row>
    <row r="172" spans="1:65" s="12" customFormat="1" ht="20.85" customHeight="1">
      <c r="B172" s="186"/>
      <c r="C172" s="187"/>
      <c r="D172" s="188" t="s">
        <v>75</v>
      </c>
      <c r="E172" s="200" t="s">
        <v>235</v>
      </c>
      <c r="F172" s="200" t="s">
        <v>236</v>
      </c>
      <c r="G172" s="187"/>
      <c r="H172" s="187"/>
      <c r="I172" s="190"/>
      <c r="J172" s="201">
        <f>BK172</f>
        <v>0</v>
      </c>
      <c r="K172" s="187"/>
      <c r="L172" s="192"/>
      <c r="M172" s="193"/>
      <c r="N172" s="194"/>
      <c r="O172" s="194"/>
      <c r="P172" s="195">
        <f>P173</f>
        <v>0</v>
      </c>
      <c r="Q172" s="194"/>
      <c r="R172" s="195">
        <f>R173</f>
        <v>0</v>
      </c>
      <c r="S172" s="194"/>
      <c r="T172" s="196">
        <f>T173</f>
        <v>0</v>
      </c>
      <c r="AR172" s="197" t="s">
        <v>84</v>
      </c>
      <c r="AT172" s="198" t="s">
        <v>75</v>
      </c>
      <c r="AU172" s="198" t="s">
        <v>86</v>
      </c>
      <c r="AY172" s="197" t="s">
        <v>126</v>
      </c>
      <c r="BK172" s="199">
        <f>BK173</f>
        <v>0</v>
      </c>
    </row>
    <row r="173" spans="1:65" s="2" customFormat="1" ht="16.5" customHeight="1">
      <c r="A173" s="33"/>
      <c r="B173" s="34"/>
      <c r="C173" s="202" t="s">
        <v>7</v>
      </c>
      <c r="D173" s="202" t="s">
        <v>129</v>
      </c>
      <c r="E173" s="203" t="s">
        <v>237</v>
      </c>
      <c r="F173" s="204" t="s">
        <v>238</v>
      </c>
      <c r="G173" s="205" t="s">
        <v>239</v>
      </c>
      <c r="H173" s="206">
        <v>2.7650000000000001</v>
      </c>
      <c r="I173" s="207"/>
      <c r="J173" s="208">
        <f>ROUND(I173*H173,2)</f>
        <v>0</v>
      </c>
      <c r="K173" s="204" t="s">
        <v>164</v>
      </c>
      <c r="L173" s="38"/>
      <c r="M173" s="209" t="s">
        <v>1</v>
      </c>
      <c r="N173" s="210" t="s">
        <v>41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133</v>
      </c>
      <c r="AT173" s="213" t="s">
        <v>129</v>
      </c>
      <c r="AU173" s="213" t="s">
        <v>148</v>
      </c>
      <c r="AY173" s="16" t="s">
        <v>126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84</v>
      </c>
      <c r="BK173" s="214">
        <f>ROUND(I173*H173,2)</f>
        <v>0</v>
      </c>
      <c r="BL173" s="16" t="s">
        <v>133</v>
      </c>
      <c r="BM173" s="213" t="s">
        <v>240</v>
      </c>
    </row>
    <row r="174" spans="1:65" s="12" customFormat="1" ht="22.9" customHeight="1">
      <c r="B174" s="186"/>
      <c r="C174" s="187"/>
      <c r="D174" s="188" t="s">
        <v>75</v>
      </c>
      <c r="E174" s="200" t="s">
        <v>241</v>
      </c>
      <c r="F174" s="200" t="s">
        <v>242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SUM(P175:P180)</f>
        <v>0</v>
      </c>
      <c r="Q174" s="194"/>
      <c r="R174" s="195">
        <f>SUM(R175:R180)</f>
        <v>0</v>
      </c>
      <c r="S174" s="194"/>
      <c r="T174" s="196">
        <f>SUM(T175:T180)</f>
        <v>0</v>
      </c>
      <c r="AR174" s="197" t="s">
        <v>84</v>
      </c>
      <c r="AT174" s="198" t="s">
        <v>75</v>
      </c>
      <c r="AU174" s="198" t="s">
        <v>84</v>
      </c>
      <c r="AY174" s="197" t="s">
        <v>126</v>
      </c>
      <c r="BK174" s="199">
        <f>SUM(BK175:BK180)</f>
        <v>0</v>
      </c>
    </row>
    <row r="175" spans="1:65" s="2" customFormat="1" ht="21.75" customHeight="1">
      <c r="A175" s="33"/>
      <c r="B175" s="34"/>
      <c r="C175" s="202" t="s">
        <v>243</v>
      </c>
      <c r="D175" s="202" t="s">
        <v>129</v>
      </c>
      <c r="E175" s="203" t="s">
        <v>244</v>
      </c>
      <c r="F175" s="204" t="s">
        <v>245</v>
      </c>
      <c r="G175" s="205" t="s">
        <v>239</v>
      </c>
      <c r="H175" s="206">
        <v>2.3740000000000001</v>
      </c>
      <c r="I175" s="207"/>
      <c r="J175" s="208">
        <f>ROUND(I175*H175,2)</f>
        <v>0</v>
      </c>
      <c r="K175" s="204" t="s">
        <v>164</v>
      </c>
      <c r="L175" s="38"/>
      <c r="M175" s="209" t="s">
        <v>1</v>
      </c>
      <c r="N175" s="210" t="s">
        <v>41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133</v>
      </c>
      <c r="AT175" s="213" t="s">
        <v>129</v>
      </c>
      <c r="AU175" s="213" t="s">
        <v>86</v>
      </c>
      <c r="AY175" s="16" t="s">
        <v>126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84</v>
      </c>
      <c r="BK175" s="214">
        <f>ROUND(I175*H175,2)</f>
        <v>0</v>
      </c>
      <c r="BL175" s="16" t="s">
        <v>133</v>
      </c>
      <c r="BM175" s="213" t="s">
        <v>246</v>
      </c>
    </row>
    <row r="176" spans="1:65" s="2" customFormat="1" ht="21.75" customHeight="1">
      <c r="A176" s="33"/>
      <c r="B176" s="34"/>
      <c r="C176" s="202" t="s">
        <v>247</v>
      </c>
      <c r="D176" s="202" t="s">
        <v>129</v>
      </c>
      <c r="E176" s="203" t="s">
        <v>248</v>
      </c>
      <c r="F176" s="204" t="s">
        <v>249</v>
      </c>
      <c r="G176" s="205" t="s">
        <v>239</v>
      </c>
      <c r="H176" s="206">
        <v>2.3740000000000001</v>
      </c>
      <c r="I176" s="207"/>
      <c r="J176" s="208">
        <f>ROUND(I176*H176,2)</f>
        <v>0</v>
      </c>
      <c r="K176" s="204" t="s">
        <v>164</v>
      </c>
      <c r="L176" s="38"/>
      <c r="M176" s="209" t="s">
        <v>1</v>
      </c>
      <c r="N176" s="210" t="s">
        <v>41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133</v>
      </c>
      <c r="AT176" s="213" t="s">
        <v>129</v>
      </c>
      <c r="AU176" s="213" t="s">
        <v>86</v>
      </c>
      <c r="AY176" s="16" t="s">
        <v>126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84</v>
      </c>
      <c r="BK176" s="214">
        <f>ROUND(I176*H176,2)</f>
        <v>0</v>
      </c>
      <c r="BL176" s="16" t="s">
        <v>133</v>
      </c>
      <c r="BM176" s="213" t="s">
        <v>250</v>
      </c>
    </row>
    <row r="177" spans="1:65" s="2" customFormat="1" ht="21.75" customHeight="1">
      <c r="A177" s="33"/>
      <c r="B177" s="34"/>
      <c r="C177" s="202" t="s">
        <v>251</v>
      </c>
      <c r="D177" s="202" t="s">
        <v>129</v>
      </c>
      <c r="E177" s="203" t="s">
        <v>252</v>
      </c>
      <c r="F177" s="204" t="s">
        <v>253</v>
      </c>
      <c r="G177" s="205" t="s">
        <v>239</v>
      </c>
      <c r="H177" s="206">
        <v>33.235999999999997</v>
      </c>
      <c r="I177" s="207"/>
      <c r="J177" s="208">
        <f>ROUND(I177*H177,2)</f>
        <v>0</v>
      </c>
      <c r="K177" s="204" t="s">
        <v>164</v>
      </c>
      <c r="L177" s="38"/>
      <c r="M177" s="209" t="s">
        <v>1</v>
      </c>
      <c r="N177" s="210" t="s">
        <v>41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133</v>
      </c>
      <c r="AT177" s="213" t="s">
        <v>129</v>
      </c>
      <c r="AU177" s="213" t="s">
        <v>86</v>
      </c>
      <c r="AY177" s="16" t="s">
        <v>126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84</v>
      </c>
      <c r="BK177" s="214">
        <f>ROUND(I177*H177,2)</f>
        <v>0</v>
      </c>
      <c r="BL177" s="16" t="s">
        <v>133</v>
      </c>
      <c r="BM177" s="213" t="s">
        <v>254</v>
      </c>
    </row>
    <row r="178" spans="1:65" s="13" customFormat="1" ht="11.25">
      <c r="B178" s="219"/>
      <c r="C178" s="220"/>
      <c r="D178" s="215" t="s">
        <v>143</v>
      </c>
      <c r="E178" s="220"/>
      <c r="F178" s="222" t="s">
        <v>384</v>
      </c>
      <c r="G178" s="220"/>
      <c r="H178" s="223">
        <v>33.235999999999997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143</v>
      </c>
      <c r="AU178" s="229" t="s">
        <v>86</v>
      </c>
      <c r="AV178" s="13" t="s">
        <v>86</v>
      </c>
      <c r="AW178" s="13" t="s">
        <v>4</v>
      </c>
      <c r="AX178" s="13" t="s">
        <v>84</v>
      </c>
      <c r="AY178" s="229" t="s">
        <v>126</v>
      </c>
    </row>
    <row r="179" spans="1:65" s="2" customFormat="1" ht="21.75" customHeight="1">
      <c r="A179" s="33"/>
      <c r="B179" s="34"/>
      <c r="C179" s="202" t="s">
        <v>256</v>
      </c>
      <c r="D179" s="202" t="s">
        <v>129</v>
      </c>
      <c r="E179" s="203" t="s">
        <v>257</v>
      </c>
      <c r="F179" s="204" t="s">
        <v>258</v>
      </c>
      <c r="G179" s="205" t="s">
        <v>239</v>
      </c>
      <c r="H179" s="206">
        <v>0.97399999999999998</v>
      </c>
      <c r="I179" s="207"/>
      <c r="J179" s="208">
        <f>ROUND(I179*H179,2)</f>
        <v>0</v>
      </c>
      <c r="K179" s="204" t="s">
        <v>164</v>
      </c>
      <c r="L179" s="38"/>
      <c r="M179" s="209" t="s">
        <v>1</v>
      </c>
      <c r="N179" s="210" t="s">
        <v>41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133</v>
      </c>
      <c r="AT179" s="213" t="s">
        <v>129</v>
      </c>
      <c r="AU179" s="213" t="s">
        <v>86</v>
      </c>
      <c r="AY179" s="16" t="s">
        <v>126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84</v>
      </c>
      <c r="BK179" s="214">
        <f>ROUND(I179*H179,2)</f>
        <v>0</v>
      </c>
      <c r="BL179" s="16" t="s">
        <v>133</v>
      </c>
      <c r="BM179" s="213" t="s">
        <v>259</v>
      </c>
    </row>
    <row r="180" spans="1:65" s="2" customFormat="1" ht="21.75" customHeight="1">
      <c r="A180" s="33"/>
      <c r="B180" s="34"/>
      <c r="C180" s="202" t="s">
        <v>260</v>
      </c>
      <c r="D180" s="202" t="s">
        <v>129</v>
      </c>
      <c r="E180" s="203" t="s">
        <v>261</v>
      </c>
      <c r="F180" s="204" t="s">
        <v>262</v>
      </c>
      <c r="G180" s="205" t="s">
        <v>239</v>
      </c>
      <c r="H180" s="206">
        <v>1.4</v>
      </c>
      <c r="I180" s="207"/>
      <c r="J180" s="208">
        <f>ROUND(I180*H180,2)</f>
        <v>0</v>
      </c>
      <c r="K180" s="204" t="s">
        <v>164</v>
      </c>
      <c r="L180" s="38"/>
      <c r="M180" s="209" t="s">
        <v>1</v>
      </c>
      <c r="N180" s="210" t="s">
        <v>41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133</v>
      </c>
      <c r="AT180" s="213" t="s">
        <v>129</v>
      </c>
      <c r="AU180" s="213" t="s">
        <v>86</v>
      </c>
      <c r="AY180" s="16" t="s">
        <v>126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84</v>
      </c>
      <c r="BK180" s="214">
        <f>ROUND(I180*H180,2)</f>
        <v>0</v>
      </c>
      <c r="BL180" s="16" t="s">
        <v>133</v>
      </c>
      <c r="BM180" s="213" t="s">
        <v>263</v>
      </c>
    </row>
    <row r="181" spans="1:65" s="12" customFormat="1" ht="25.9" customHeight="1">
      <c r="B181" s="186"/>
      <c r="C181" s="187"/>
      <c r="D181" s="188" t="s">
        <v>75</v>
      </c>
      <c r="E181" s="189" t="s">
        <v>264</v>
      </c>
      <c r="F181" s="189" t="s">
        <v>265</v>
      </c>
      <c r="G181" s="187"/>
      <c r="H181" s="187"/>
      <c r="I181" s="190"/>
      <c r="J181" s="191">
        <f>BK181</f>
        <v>0</v>
      </c>
      <c r="K181" s="187"/>
      <c r="L181" s="192"/>
      <c r="M181" s="193"/>
      <c r="N181" s="194"/>
      <c r="O181" s="194"/>
      <c r="P181" s="195">
        <f>P182+P188+P196+P200</f>
        <v>0</v>
      </c>
      <c r="Q181" s="194"/>
      <c r="R181" s="195">
        <f>R182+R188+R196+R200</f>
        <v>0.1424368</v>
      </c>
      <c r="S181" s="194"/>
      <c r="T181" s="196">
        <f>T182+T188+T196+T200</f>
        <v>0.11792560000000001</v>
      </c>
      <c r="AR181" s="197" t="s">
        <v>86</v>
      </c>
      <c r="AT181" s="198" t="s">
        <v>75</v>
      </c>
      <c r="AU181" s="198" t="s">
        <v>76</v>
      </c>
      <c r="AY181" s="197" t="s">
        <v>126</v>
      </c>
      <c r="BK181" s="199">
        <f>BK182+BK188+BK196+BK200</f>
        <v>0</v>
      </c>
    </row>
    <row r="182" spans="1:65" s="12" customFormat="1" ht="22.9" customHeight="1">
      <c r="B182" s="186"/>
      <c r="C182" s="187"/>
      <c r="D182" s="188" t="s">
        <v>75</v>
      </c>
      <c r="E182" s="200" t="s">
        <v>266</v>
      </c>
      <c r="F182" s="200" t="s">
        <v>267</v>
      </c>
      <c r="G182" s="187"/>
      <c r="H182" s="187"/>
      <c r="I182" s="190"/>
      <c r="J182" s="201">
        <f>BK182</f>
        <v>0</v>
      </c>
      <c r="K182" s="187"/>
      <c r="L182" s="192"/>
      <c r="M182" s="193"/>
      <c r="N182" s="194"/>
      <c r="O182" s="194"/>
      <c r="P182" s="195">
        <f>SUM(P183:P187)</f>
        <v>0</v>
      </c>
      <c r="Q182" s="194"/>
      <c r="R182" s="195">
        <f>SUM(R183:R187)</f>
        <v>2.4044800000000002E-2</v>
      </c>
      <c r="S182" s="194"/>
      <c r="T182" s="196">
        <f>SUM(T183:T187)</f>
        <v>2.9525599999999999E-2</v>
      </c>
      <c r="AR182" s="197" t="s">
        <v>86</v>
      </c>
      <c r="AT182" s="198" t="s">
        <v>75</v>
      </c>
      <c r="AU182" s="198" t="s">
        <v>84</v>
      </c>
      <c r="AY182" s="197" t="s">
        <v>126</v>
      </c>
      <c r="BK182" s="199">
        <f>SUM(BK183:BK187)</f>
        <v>0</v>
      </c>
    </row>
    <row r="183" spans="1:65" s="2" customFormat="1" ht="16.5" customHeight="1">
      <c r="A183" s="33"/>
      <c r="B183" s="34"/>
      <c r="C183" s="202" t="s">
        <v>268</v>
      </c>
      <c r="D183" s="202" t="s">
        <v>129</v>
      </c>
      <c r="E183" s="203" t="s">
        <v>269</v>
      </c>
      <c r="F183" s="204" t="s">
        <v>270</v>
      </c>
      <c r="G183" s="205" t="s">
        <v>151</v>
      </c>
      <c r="H183" s="206">
        <v>17.68</v>
      </c>
      <c r="I183" s="207"/>
      <c r="J183" s="208">
        <f>ROUND(I183*H183,2)</f>
        <v>0</v>
      </c>
      <c r="K183" s="204" t="s">
        <v>164</v>
      </c>
      <c r="L183" s="38"/>
      <c r="M183" s="209" t="s">
        <v>1</v>
      </c>
      <c r="N183" s="210" t="s">
        <v>41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1.67E-3</v>
      </c>
      <c r="T183" s="212">
        <f>S183*H183</f>
        <v>2.9525599999999999E-2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215</v>
      </c>
      <c r="AT183" s="213" t="s">
        <v>129</v>
      </c>
      <c r="AU183" s="213" t="s">
        <v>86</v>
      </c>
      <c r="AY183" s="16" t="s">
        <v>126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84</v>
      </c>
      <c r="BK183" s="214">
        <f>ROUND(I183*H183,2)</f>
        <v>0</v>
      </c>
      <c r="BL183" s="16" t="s">
        <v>215</v>
      </c>
      <c r="BM183" s="213" t="s">
        <v>271</v>
      </c>
    </row>
    <row r="184" spans="1:65" s="13" customFormat="1" ht="11.25">
      <c r="B184" s="219"/>
      <c r="C184" s="220"/>
      <c r="D184" s="215" t="s">
        <v>143</v>
      </c>
      <c r="E184" s="221" t="s">
        <v>1</v>
      </c>
      <c r="F184" s="222" t="s">
        <v>385</v>
      </c>
      <c r="G184" s="220"/>
      <c r="H184" s="223">
        <v>17.68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143</v>
      </c>
      <c r="AU184" s="229" t="s">
        <v>86</v>
      </c>
      <c r="AV184" s="13" t="s">
        <v>86</v>
      </c>
      <c r="AW184" s="13" t="s">
        <v>32</v>
      </c>
      <c r="AX184" s="13" t="s">
        <v>84</v>
      </c>
      <c r="AY184" s="229" t="s">
        <v>126</v>
      </c>
    </row>
    <row r="185" spans="1:65" s="2" customFormat="1" ht="21.75" customHeight="1">
      <c r="A185" s="33"/>
      <c r="B185" s="34"/>
      <c r="C185" s="202" t="s">
        <v>273</v>
      </c>
      <c r="D185" s="202" t="s">
        <v>129</v>
      </c>
      <c r="E185" s="203" t="s">
        <v>274</v>
      </c>
      <c r="F185" s="204" t="s">
        <v>275</v>
      </c>
      <c r="G185" s="205" t="s">
        <v>151</v>
      </c>
      <c r="H185" s="206">
        <v>17.68</v>
      </c>
      <c r="I185" s="207"/>
      <c r="J185" s="208">
        <f>ROUND(I185*H185,2)</f>
        <v>0</v>
      </c>
      <c r="K185" s="204" t="s">
        <v>164</v>
      </c>
      <c r="L185" s="38"/>
      <c r="M185" s="209" t="s">
        <v>1</v>
      </c>
      <c r="N185" s="210" t="s">
        <v>41</v>
      </c>
      <c r="O185" s="70"/>
      <c r="P185" s="211">
        <f>O185*H185</f>
        <v>0</v>
      </c>
      <c r="Q185" s="211">
        <v>1.3600000000000001E-3</v>
      </c>
      <c r="R185" s="211">
        <f>Q185*H185</f>
        <v>2.4044800000000002E-2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215</v>
      </c>
      <c r="AT185" s="213" t="s">
        <v>129</v>
      </c>
      <c r="AU185" s="213" t="s">
        <v>86</v>
      </c>
      <c r="AY185" s="16" t="s">
        <v>126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84</v>
      </c>
      <c r="BK185" s="214">
        <f>ROUND(I185*H185,2)</f>
        <v>0</v>
      </c>
      <c r="BL185" s="16" t="s">
        <v>215</v>
      </c>
      <c r="BM185" s="213" t="s">
        <v>276</v>
      </c>
    </row>
    <row r="186" spans="1:65" s="13" customFormat="1" ht="11.25">
      <c r="B186" s="219"/>
      <c r="C186" s="220"/>
      <c r="D186" s="215" t="s">
        <v>143</v>
      </c>
      <c r="E186" s="221" t="s">
        <v>1</v>
      </c>
      <c r="F186" s="222" t="s">
        <v>386</v>
      </c>
      <c r="G186" s="220"/>
      <c r="H186" s="223">
        <v>17.68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143</v>
      </c>
      <c r="AU186" s="229" t="s">
        <v>86</v>
      </c>
      <c r="AV186" s="13" t="s">
        <v>86</v>
      </c>
      <c r="AW186" s="13" t="s">
        <v>32</v>
      </c>
      <c r="AX186" s="13" t="s">
        <v>84</v>
      </c>
      <c r="AY186" s="229" t="s">
        <v>126</v>
      </c>
    </row>
    <row r="187" spans="1:65" s="2" customFormat="1" ht="21.75" customHeight="1">
      <c r="A187" s="33"/>
      <c r="B187" s="34"/>
      <c r="C187" s="202" t="s">
        <v>278</v>
      </c>
      <c r="D187" s="202" t="s">
        <v>129</v>
      </c>
      <c r="E187" s="203" t="s">
        <v>279</v>
      </c>
      <c r="F187" s="204" t="s">
        <v>280</v>
      </c>
      <c r="G187" s="205" t="s">
        <v>281</v>
      </c>
      <c r="H187" s="251"/>
      <c r="I187" s="207"/>
      <c r="J187" s="208">
        <f>ROUND(I187*H187,2)</f>
        <v>0</v>
      </c>
      <c r="K187" s="204" t="s">
        <v>164</v>
      </c>
      <c r="L187" s="38"/>
      <c r="M187" s="209" t="s">
        <v>1</v>
      </c>
      <c r="N187" s="210" t="s">
        <v>41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215</v>
      </c>
      <c r="AT187" s="213" t="s">
        <v>129</v>
      </c>
      <c r="AU187" s="213" t="s">
        <v>86</v>
      </c>
      <c r="AY187" s="16" t="s">
        <v>126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84</v>
      </c>
      <c r="BK187" s="214">
        <f>ROUND(I187*H187,2)</f>
        <v>0</v>
      </c>
      <c r="BL187" s="16" t="s">
        <v>215</v>
      </c>
      <c r="BM187" s="213" t="s">
        <v>282</v>
      </c>
    </row>
    <row r="188" spans="1:65" s="12" customFormat="1" ht="22.9" customHeight="1">
      <c r="B188" s="186"/>
      <c r="C188" s="187"/>
      <c r="D188" s="188" t="s">
        <v>75</v>
      </c>
      <c r="E188" s="200" t="s">
        <v>283</v>
      </c>
      <c r="F188" s="200" t="s">
        <v>284</v>
      </c>
      <c r="G188" s="187"/>
      <c r="H188" s="187"/>
      <c r="I188" s="190"/>
      <c r="J188" s="201">
        <f>BK188</f>
        <v>0</v>
      </c>
      <c r="K188" s="187"/>
      <c r="L188" s="192"/>
      <c r="M188" s="193"/>
      <c r="N188" s="194"/>
      <c r="O188" s="194"/>
      <c r="P188" s="195">
        <f>SUM(P189:P195)</f>
        <v>0</v>
      </c>
      <c r="Q188" s="194"/>
      <c r="R188" s="195">
        <f>SUM(R189:R195)</f>
        <v>9.282E-2</v>
      </c>
      <c r="S188" s="194"/>
      <c r="T188" s="196">
        <f>SUM(T189:T195)</f>
        <v>8.8400000000000006E-2</v>
      </c>
      <c r="AR188" s="197" t="s">
        <v>86</v>
      </c>
      <c r="AT188" s="198" t="s">
        <v>75</v>
      </c>
      <c r="AU188" s="198" t="s">
        <v>84</v>
      </c>
      <c r="AY188" s="197" t="s">
        <v>126</v>
      </c>
      <c r="BK188" s="199">
        <f>SUM(BK189:BK195)</f>
        <v>0</v>
      </c>
    </row>
    <row r="189" spans="1:65" s="2" customFormat="1" ht="21.75" customHeight="1">
      <c r="A189" s="33"/>
      <c r="B189" s="34"/>
      <c r="C189" s="202" t="s">
        <v>285</v>
      </c>
      <c r="D189" s="202" t="s">
        <v>129</v>
      </c>
      <c r="E189" s="203" t="s">
        <v>286</v>
      </c>
      <c r="F189" s="204" t="s">
        <v>287</v>
      </c>
      <c r="G189" s="205" t="s">
        <v>288</v>
      </c>
      <c r="H189" s="206">
        <v>17.68</v>
      </c>
      <c r="I189" s="207"/>
      <c r="J189" s="208">
        <f>ROUND(I189*H189,2)</f>
        <v>0</v>
      </c>
      <c r="K189" s="204" t="s">
        <v>164</v>
      </c>
      <c r="L189" s="38"/>
      <c r="M189" s="209" t="s">
        <v>1</v>
      </c>
      <c r="N189" s="210" t="s">
        <v>41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5.0000000000000001E-3</v>
      </c>
      <c r="T189" s="212">
        <f>S189*H189</f>
        <v>8.8400000000000006E-2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215</v>
      </c>
      <c r="AT189" s="213" t="s">
        <v>129</v>
      </c>
      <c r="AU189" s="213" t="s">
        <v>86</v>
      </c>
      <c r="AY189" s="16" t="s">
        <v>126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84</v>
      </c>
      <c r="BK189" s="214">
        <f>ROUND(I189*H189,2)</f>
        <v>0</v>
      </c>
      <c r="BL189" s="16" t="s">
        <v>215</v>
      </c>
      <c r="BM189" s="213" t="s">
        <v>289</v>
      </c>
    </row>
    <row r="190" spans="1:65" s="13" customFormat="1" ht="11.25">
      <c r="B190" s="219"/>
      <c r="C190" s="220"/>
      <c r="D190" s="215" t="s">
        <v>143</v>
      </c>
      <c r="E190" s="221" t="s">
        <v>1</v>
      </c>
      <c r="F190" s="222" t="s">
        <v>385</v>
      </c>
      <c r="G190" s="220"/>
      <c r="H190" s="223">
        <v>17.68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143</v>
      </c>
      <c r="AU190" s="229" t="s">
        <v>86</v>
      </c>
      <c r="AV190" s="13" t="s">
        <v>86</v>
      </c>
      <c r="AW190" s="13" t="s">
        <v>32</v>
      </c>
      <c r="AX190" s="13" t="s">
        <v>84</v>
      </c>
      <c r="AY190" s="229" t="s">
        <v>126</v>
      </c>
    </row>
    <row r="191" spans="1:65" s="2" customFormat="1" ht="21.75" customHeight="1">
      <c r="A191" s="33"/>
      <c r="B191" s="34"/>
      <c r="C191" s="202" t="s">
        <v>290</v>
      </c>
      <c r="D191" s="202" t="s">
        <v>129</v>
      </c>
      <c r="E191" s="203" t="s">
        <v>291</v>
      </c>
      <c r="F191" s="204" t="s">
        <v>292</v>
      </c>
      <c r="G191" s="205" t="s">
        <v>288</v>
      </c>
      <c r="H191" s="206">
        <v>4</v>
      </c>
      <c r="I191" s="207"/>
      <c r="J191" s="208">
        <f>ROUND(I191*H191,2)</f>
        <v>0</v>
      </c>
      <c r="K191" s="204" t="s">
        <v>164</v>
      </c>
      <c r="L191" s="38"/>
      <c r="M191" s="209" t="s">
        <v>1</v>
      </c>
      <c r="N191" s="210" t="s">
        <v>41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215</v>
      </c>
      <c r="AT191" s="213" t="s">
        <v>129</v>
      </c>
      <c r="AU191" s="213" t="s">
        <v>86</v>
      </c>
      <c r="AY191" s="16" t="s">
        <v>126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84</v>
      </c>
      <c r="BK191" s="214">
        <f>ROUND(I191*H191,2)</f>
        <v>0</v>
      </c>
      <c r="BL191" s="16" t="s">
        <v>215</v>
      </c>
      <c r="BM191" s="213" t="s">
        <v>293</v>
      </c>
    </row>
    <row r="192" spans="1:65" s="13" customFormat="1" ht="11.25">
      <c r="B192" s="219"/>
      <c r="C192" s="220"/>
      <c r="D192" s="215" t="s">
        <v>143</v>
      </c>
      <c r="E192" s="221" t="s">
        <v>1</v>
      </c>
      <c r="F192" s="222" t="s">
        <v>387</v>
      </c>
      <c r="G192" s="220"/>
      <c r="H192" s="223">
        <v>4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143</v>
      </c>
      <c r="AU192" s="229" t="s">
        <v>86</v>
      </c>
      <c r="AV192" s="13" t="s">
        <v>86</v>
      </c>
      <c r="AW192" s="13" t="s">
        <v>32</v>
      </c>
      <c r="AX192" s="13" t="s">
        <v>84</v>
      </c>
      <c r="AY192" s="229" t="s">
        <v>126</v>
      </c>
    </row>
    <row r="193" spans="1:65" s="2" customFormat="1" ht="33" customHeight="1">
      <c r="A193" s="33"/>
      <c r="B193" s="34"/>
      <c r="C193" s="241" t="s">
        <v>295</v>
      </c>
      <c r="D193" s="241" t="s">
        <v>167</v>
      </c>
      <c r="E193" s="242" t="s">
        <v>296</v>
      </c>
      <c r="F193" s="243" t="s">
        <v>297</v>
      </c>
      <c r="G193" s="244" t="s">
        <v>151</v>
      </c>
      <c r="H193" s="245">
        <v>18.564</v>
      </c>
      <c r="I193" s="246"/>
      <c r="J193" s="247">
        <f>ROUND(I193*H193,2)</f>
        <v>0</v>
      </c>
      <c r="K193" s="243" t="s">
        <v>164</v>
      </c>
      <c r="L193" s="248"/>
      <c r="M193" s="249" t="s">
        <v>1</v>
      </c>
      <c r="N193" s="250" t="s">
        <v>41</v>
      </c>
      <c r="O193" s="70"/>
      <c r="P193" s="211">
        <f>O193*H193</f>
        <v>0</v>
      </c>
      <c r="Q193" s="211">
        <v>5.0000000000000001E-3</v>
      </c>
      <c r="R193" s="211">
        <f>Q193*H193</f>
        <v>9.282E-2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295</v>
      </c>
      <c r="AT193" s="213" t="s">
        <v>167</v>
      </c>
      <c r="AU193" s="213" t="s">
        <v>86</v>
      </c>
      <c r="AY193" s="16" t="s">
        <v>126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84</v>
      </c>
      <c r="BK193" s="214">
        <f>ROUND(I193*H193,2)</f>
        <v>0</v>
      </c>
      <c r="BL193" s="16" t="s">
        <v>215</v>
      </c>
      <c r="BM193" s="213" t="s">
        <v>298</v>
      </c>
    </row>
    <row r="194" spans="1:65" s="13" customFormat="1" ht="11.25">
      <c r="B194" s="219"/>
      <c r="C194" s="220"/>
      <c r="D194" s="215" t="s">
        <v>143</v>
      </c>
      <c r="E194" s="221" t="s">
        <v>1</v>
      </c>
      <c r="F194" s="222" t="s">
        <v>388</v>
      </c>
      <c r="G194" s="220"/>
      <c r="H194" s="223">
        <v>18.564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143</v>
      </c>
      <c r="AU194" s="229" t="s">
        <v>86</v>
      </c>
      <c r="AV194" s="13" t="s">
        <v>86</v>
      </c>
      <c r="AW194" s="13" t="s">
        <v>32</v>
      </c>
      <c r="AX194" s="13" t="s">
        <v>84</v>
      </c>
      <c r="AY194" s="229" t="s">
        <v>126</v>
      </c>
    </row>
    <row r="195" spans="1:65" s="2" customFormat="1" ht="21.75" customHeight="1">
      <c r="A195" s="33"/>
      <c r="B195" s="34"/>
      <c r="C195" s="202" t="s">
        <v>300</v>
      </c>
      <c r="D195" s="202" t="s">
        <v>129</v>
      </c>
      <c r="E195" s="203" t="s">
        <v>301</v>
      </c>
      <c r="F195" s="204" t="s">
        <v>302</v>
      </c>
      <c r="G195" s="205" t="s">
        <v>281</v>
      </c>
      <c r="H195" s="251"/>
      <c r="I195" s="207"/>
      <c r="J195" s="208">
        <f>ROUND(I195*H195,2)</f>
        <v>0</v>
      </c>
      <c r="K195" s="204" t="s">
        <v>164</v>
      </c>
      <c r="L195" s="38"/>
      <c r="M195" s="209" t="s">
        <v>1</v>
      </c>
      <c r="N195" s="210" t="s">
        <v>41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215</v>
      </c>
      <c r="AT195" s="213" t="s">
        <v>129</v>
      </c>
      <c r="AU195" s="213" t="s">
        <v>86</v>
      </c>
      <c r="AY195" s="16" t="s">
        <v>126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84</v>
      </c>
      <c r="BK195" s="214">
        <f>ROUND(I195*H195,2)</f>
        <v>0</v>
      </c>
      <c r="BL195" s="16" t="s">
        <v>215</v>
      </c>
      <c r="BM195" s="213" t="s">
        <v>303</v>
      </c>
    </row>
    <row r="196" spans="1:65" s="12" customFormat="1" ht="22.9" customHeight="1">
      <c r="B196" s="186"/>
      <c r="C196" s="187"/>
      <c r="D196" s="188" t="s">
        <v>75</v>
      </c>
      <c r="E196" s="200" t="s">
        <v>304</v>
      </c>
      <c r="F196" s="200" t="s">
        <v>305</v>
      </c>
      <c r="G196" s="187"/>
      <c r="H196" s="187"/>
      <c r="I196" s="190"/>
      <c r="J196" s="201">
        <f>BK196</f>
        <v>0</v>
      </c>
      <c r="K196" s="187"/>
      <c r="L196" s="192"/>
      <c r="M196" s="193"/>
      <c r="N196" s="194"/>
      <c r="O196" s="194"/>
      <c r="P196" s="195">
        <f>SUM(P197:P199)</f>
        <v>0</v>
      </c>
      <c r="Q196" s="194"/>
      <c r="R196" s="195">
        <f>SUM(R197:R199)</f>
        <v>0</v>
      </c>
      <c r="S196" s="194"/>
      <c r="T196" s="196">
        <f>SUM(T197:T199)</f>
        <v>0</v>
      </c>
      <c r="AR196" s="197" t="s">
        <v>86</v>
      </c>
      <c r="AT196" s="198" t="s">
        <v>75</v>
      </c>
      <c r="AU196" s="198" t="s">
        <v>84</v>
      </c>
      <c r="AY196" s="197" t="s">
        <v>126</v>
      </c>
      <c r="BK196" s="199">
        <f>SUM(BK197:BK199)</f>
        <v>0</v>
      </c>
    </row>
    <row r="197" spans="1:65" s="2" customFormat="1" ht="21.75" customHeight="1">
      <c r="A197" s="33"/>
      <c r="B197" s="34"/>
      <c r="C197" s="202" t="s">
        <v>306</v>
      </c>
      <c r="D197" s="202" t="s">
        <v>129</v>
      </c>
      <c r="E197" s="203" t="s">
        <v>307</v>
      </c>
      <c r="F197" s="204" t="s">
        <v>308</v>
      </c>
      <c r="G197" s="205" t="s">
        <v>281</v>
      </c>
      <c r="H197" s="251"/>
      <c r="I197" s="207"/>
      <c r="J197" s="208">
        <f>ROUND(I197*H197,2)</f>
        <v>0</v>
      </c>
      <c r="K197" s="204" t="s">
        <v>164</v>
      </c>
      <c r="L197" s="38"/>
      <c r="M197" s="209" t="s">
        <v>1</v>
      </c>
      <c r="N197" s="210" t="s">
        <v>41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215</v>
      </c>
      <c r="AT197" s="213" t="s">
        <v>129</v>
      </c>
      <c r="AU197" s="213" t="s">
        <v>86</v>
      </c>
      <c r="AY197" s="16" t="s">
        <v>126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84</v>
      </c>
      <c r="BK197" s="214">
        <f>ROUND(I197*H197,2)</f>
        <v>0</v>
      </c>
      <c r="BL197" s="16" t="s">
        <v>215</v>
      </c>
      <c r="BM197" s="213" t="s">
        <v>309</v>
      </c>
    </row>
    <row r="198" spans="1:65" s="2" customFormat="1" ht="33" customHeight="1">
      <c r="A198" s="33"/>
      <c r="B198" s="34"/>
      <c r="C198" s="202" t="s">
        <v>389</v>
      </c>
      <c r="D198" s="202" t="s">
        <v>129</v>
      </c>
      <c r="E198" s="203" t="s">
        <v>390</v>
      </c>
      <c r="F198" s="204" t="s">
        <v>391</v>
      </c>
      <c r="G198" s="205" t="s">
        <v>288</v>
      </c>
      <c r="H198" s="206">
        <v>4</v>
      </c>
      <c r="I198" s="207"/>
      <c r="J198" s="208">
        <f>ROUND(I198*H198,2)</f>
        <v>0</v>
      </c>
      <c r="K198" s="204" t="s">
        <v>1</v>
      </c>
      <c r="L198" s="38"/>
      <c r="M198" s="209" t="s">
        <v>1</v>
      </c>
      <c r="N198" s="210" t="s">
        <v>41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215</v>
      </c>
      <c r="AT198" s="213" t="s">
        <v>129</v>
      </c>
      <c r="AU198" s="213" t="s">
        <v>86</v>
      </c>
      <c r="AY198" s="16" t="s">
        <v>126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84</v>
      </c>
      <c r="BK198" s="214">
        <f>ROUND(I198*H198,2)</f>
        <v>0</v>
      </c>
      <c r="BL198" s="16" t="s">
        <v>215</v>
      </c>
      <c r="BM198" s="213" t="s">
        <v>392</v>
      </c>
    </row>
    <row r="199" spans="1:65" s="2" customFormat="1" ht="21.75" customHeight="1">
      <c r="A199" s="33"/>
      <c r="B199" s="34"/>
      <c r="C199" s="202" t="s">
        <v>393</v>
      </c>
      <c r="D199" s="202" t="s">
        <v>129</v>
      </c>
      <c r="E199" s="203" t="s">
        <v>394</v>
      </c>
      <c r="F199" s="204" t="s">
        <v>395</v>
      </c>
      <c r="G199" s="205" t="s">
        <v>288</v>
      </c>
      <c r="H199" s="206">
        <v>4</v>
      </c>
      <c r="I199" s="207"/>
      <c r="J199" s="208">
        <f>ROUND(I199*H199,2)</f>
        <v>0</v>
      </c>
      <c r="K199" s="204" t="s">
        <v>1</v>
      </c>
      <c r="L199" s="38"/>
      <c r="M199" s="209" t="s">
        <v>1</v>
      </c>
      <c r="N199" s="210" t="s">
        <v>41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215</v>
      </c>
      <c r="AT199" s="213" t="s">
        <v>129</v>
      </c>
      <c r="AU199" s="213" t="s">
        <v>86</v>
      </c>
      <c r="AY199" s="16" t="s">
        <v>126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84</v>
      </c>
      <c r="BK199" s="214">
        <f>ROUND(I199*H199,2)</f>
        <v>0</v>
      </c>
      <c r="BL199" s="16" t="s">
        <v>215</v>
      </c>
      <c r="BM199" s="213" t="s">
        <v>396</v>
      </c>
    </row>
    <row r="200" spans="1:65" s="12" customFormat="1" ht="22.9" customHeight="1">
      <c r="B200" s="186"/>
      <c r="C200" s="187"/>
      <c r="D200" s="188" t="s">
        <v>75</v>
      </c>
      <c r="E200" s="200" t="s">
        <v>326</v>
      </c>
      <c r="F200" s="200" t="s">
        <v>327</v>
      </c>
      <c r="G200" s="187"/>
      <c r="H200" s="187"/>
      <c r="I200" s="190"/>
      <c r="J200" s="201">
        <f>BK200</f>
        <v>0</v>
      </c>
      <c r="K200" s="187"/>
      <c r="L200" s="192"/>
      <c r="M200" s="193"/>
      <c r="N200" s="194"/>
      <c r="O200" s="194"/>
      <c r="P200" s="195">
        <f>SUM(P201:P208)</f>
        <v>0</v>
      </c>
      <c r="Q200" s="194"/>
      <c r="R200" s="195">
        <f>SUM(R201:R208)</f>
        <v>2.5571999999999998E-2</v>
      </c>
      <c r="S200" s="194"/>
      <c r="T200" s="196">
        <f>SUM(T201:T208)</f>
        <v>0</v>
      </c>
      <c r="AR200" s="197" t="s">
        <v>86</v>
      </c>
      <c r="AT200" s="198" t="s">
        <v>75</v>
      </c>
      <c r="AU200" s="198" t="s">
        <v>84</v>
      </c>
      <c r="AY200" s="197" t="s">
        <v>126</v>
      </c>
      <c r="BK200" s="199">
        <f>SUM(BK201:BK208)</f>
        <v>0</v>
      </c>
    </row>
    <row r="201" spans="1:65" s="2" customFormat="1" ht="21.75" customHeight="1">
      <c r="A201" s="33"/>
      <c r="B201" s="34"/>
      <c r="C201" s="202" t="s">
        <v>328</v>
      </c>
      <c r="D201" s="202" t="s">
        <v>129</v>
      </c>
      <c r="E201" s="203" t="s">
        <v>329</v>
      </c>
      <c r="F201" s="204" t="s">
        <v>330</v>
      </c>
      <c r="G201" s="205" t="s">
        <v>139</v>
      </c>
      <c r="H201" s="206">
        <v>51.143999999999998</v>
      </c>
      <c r="I201" s="207"/>
      <c r="J201" s="208">
        <f>ROUND(I201*H201,2)</f>
        <v>0</v>
      </c>
      <c r="K201" s="204" t="s">
        <v>164</v>
      </c>
      <c r="L201" s="38"/>
      <c r="M201" s="209" t="s">
        <v>1</v>
      </c>
      <c r="N201" s="210" t="s">
        <v>41</v>
      </c>
      <c r="O201" s="70"/>
      <c r="P201" s="211">
        <f>O201*H201</f>
        <v>0</v>
      </c>
      <c r="Q201" s="211">
        <v>2.1000000000000001E-4</v>
      </c>
      <c r="R201" s="211">
        <f>Q201*H201</f>
        <v>1.074024E-2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215</v>
      </c>
      <c r="AT201" s="213" t="s">
        <v>129</v>
      </c>
      <c r="AU201" s="213" t="s">
        <v>86</v>
      </c>
      <c r="AY201" s="16" t="s">
        <v>126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84</v>
      </c>
      <c r="BK201" s="214">
        <f>ROUND(I201*H201,2)</f>
        <v>0</v>
      </c>
      <c r="BL201" s="16" t="s">
        <v>215</v>
      </c>
      <c r="BM201" s="213" t="s">
        <v>331</v>
      </c>
    </row>
    <row r="202" spans="1:65" s="13" customFormat="1" ht="11.25">
      <c r="B202" s="219"/>
      <c r="C202" s="220"/>
      <c r="D202" s="215" t="s">
        <v>143</v>
      </c>
      <c r="E202" s="221" t="s">
        <v>1</v>
      </c>
      <c r="F202" s="222" t="s">
        <v>367</v>
      </c>
      <c r="G202" s="220"/>
      <c r="H202" s="223">
        <v>15.864000000000001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143</v>
      </c>
      <c r="AU202" s="229" t="s">
        <v>86</v>
      </c>
      <c r="AV202" s="13" t="s">
        <v>86</v>
      </c>
      <c r="AW202" s="13" t="s">
        <v>32</v>
      </c>
      <c r="AX202" s="13" t="s">
        <v>76</v>
      </c>
      <c r="AY202" s="229" t="s">
        <v>126</v>
      </c>
    </row>
    <row r="203" spans="1:65" s="13" customFormat="1" ht="11.25">
      <c r="B203" s="219"/>
      <c r="C203" s="220"/>
      <c r="D203" s="215" t="s">
        <v>143</v>
      </c>
      <c r="E203" s="221" t="s">
        <v>1</v>
      </c>
      <c r="F203" s="222" t="s">
        <v>397</v>
      </c>
      <c r="G203" s="220"/>
      <c r="H203" s="223">
        <v>35.28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143</v>
      </c>
      <c r="AU203" s="229" t="s">
        <v>86</v>
      </c>
      <c r="AV203" s="13" t="s">
        <v>86</v>
      </c>
      <c r="AW203" s="13" t="s">
        <v>32</v>
      </c>
      <c r="AX203" s="13" t="s">
        <v>76</v>
      </c>
      <c r="AY203" s="229" t="s">
        <v>126</v>
      </c>
    </row>
    <row r="204" spans="1:65" s="14" customFormat="1" ht="11.25">
      <c r="B204" s="230"/>
      <c r="C204" s="231"/>
      <c r="D204" s="215" t="s">
        <v>143</v>
      </c>
      <c r="E204" s="232" t="s">
        <v>1</v>
      </c>
      <c r="F204" s="233" t="s">
        <v>147</v>
      </c>
      <c r="G204" s="231"/>
      <c r="H204" s="234">
        <v>51.144000000000005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143</v>
      </c>
      <c r="AU204" s="240" t="s">
        <v>86</v>
      </c>
      <c r="AV204" s="14" t="s">
        <v>133</v>
      </c>
      <c r="AW204" s="14" t="s">
        <v>32</v>
      </c>
      <c r="AX204" s="14" t="s">
        <v>84</v>
      </c>
      <c r="AY204" s="240" t="s">
        <v>126</v>
      </c>
    </row>
    <row r="205" spans="1:65" s="2" customFormat="1" ht="21.75" customHeight="1">
      <c r="A205" s="33"/>
      <c r="B205" s="34"/>
      <c r="C205" s="202" t="s">
        <v>335</v>
      </c>
      <c r="D205" s="202" t="s">
        <v>129</v>
      </c>
      <c r="E205" s="203" t="s">
        <v>336</v>
      </c>
      <c r="F205" s="204" t="s">
        <v>337</v>
      </c>
      <c r="G205" s="205" t="s">
        <v>139</v>
      </c>
      <c r="H205" s="206">
        <v>51.143999999999998</v>
      </c>
      <c r="I205" s="207"/>
      <c r="J205" s="208">
        <f>ROUND(I205*H205,2)</f>
        <v>0</v>
      </c>
      <c r="K205" s="204" t="s">
        <v>164</v>
      </c>
      <c r="L205" s="38"/>
      <c r="M205" s="209" t="s">
        <v>1</v>
      </c>
      <c r="N205" s="210" t="s">
        <v>41</v>
      </c>
      <c r="O205" s="70"/>
      <c r="P205" s="211">
        <f>O205*H205</f>
        <v>0</v>
      </c>
      <c r="Q205" s="211">
        <v>2.9E-4</v>
      </c>
      <c r="R205" s="211">
        <f>Q205*H205</f>
        <v>1.4831759999999999E-2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215</v>
      </c>
      <c r="AT205" s="213" t="s">
        <v>129</v>
      </c>
      <c r="AU205" s="213" t="s">
        <v>86</v>
      </c>
      <c r="AY205" s="16" t="s">
        <v>126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84</v>
      </c>
      <c r="BK205" s="214">
        <f>ROUND(I205*H205,2)</f>
        <v>0</v>
      </c>
      <c r="BL205" s="16" t="s">
        <v>215</v>
      </c>
      <c r="BM205" s="213" t="s">
        <v>338</v>
      </c>
    </row>
    <row r="206" spans="1:65" s="13" customFormat="1" ht="11.25">
      <c r="B206" s="219"/>
      <c r="C206" s="220"/>
      <c r="D206" s="215" t="s">
        <v>143</v>
      </c>
      <c r="E206" s="221" t="s">
        <v>1</v>
      </c>
      <c r="F206" s="222" t="s">
        <v>367</v>
      </c>
      <c r="G206" s="220"/>
      <c r="H206" s="223">
        <v>15.864000000000001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143</v>
      </c>
      <c r="AU206" s="229" t="s">
        <v>86</v>
      </c>
      <c r="AV206" s="13" t="s">
        <v>86</v>
      </c>
      <c r="AW206" s="13" t="s">
        <v>32</v>
      </c>
      <c r="AX206" s="13" t="s">
        <v>76</v>
      </c>
      <c r="AY206" s="229" t="s">
        <v>126</v>
      </c>
    </row>
    <row r="207" spans="1:65" s="13" customFormat="1" ht="11.25">
      <c r="B207" s="219"/>
      <c r="C207" s="220"/>
      <c r="D207" s="215" t="s">
        <v>143</v>
      </c>
      <c r="E207" s="221" t="s">
        <v>1</v>
      </c>
      <c r="F207" s="222" t="s">
        <v>397</v>
      </c>
      <c r="G207" s="220"/>
      <c r="H207" s="223">
        <v>35.28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143</v>
      </c>
      <c r="AU207" s="229" t="s">
        <v>86</v>
      </c>
      <c r="AV207" s="13" t="s">
        <v>86</v>
      </c>
      <c r="AW207" s="13" t="s">
        <v>32</v>
      </c>
      <c r="AX207" s="13" t="s">
        <v>76</v>
      </c>
      <c r="AY207" s="229" t="s">
        <v>126</v>
      </c>
    </row>
    <row r="208" spans="1:65" s="14" customFormat="1" ht="11.25">
      <c r="B208" s="230"/>
      <c r="C208" s="231"/>
      <c r="D208" s="215" t="s">
        <v>143</v>
      </c>
      <c r="E208" s="232" t="s">
        <v>1</v>
      </c>
      <c r="F208" s="233" t="s">
        <v>147</v>
      </c>
      <c r="G208" s="231"/>
      <c r="H208" s="234">
        <v>51.144000000000005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143</v>
      </c>
      <c r="AU208" s="240" t="s">
        <v>86</v>
      </c>
      <c r="AV208" s="14" t="s">
        <v>133</v>
      </c>
      <c r="AW208" s="14" t="s">
        <v>32</v>
      </c>
      <c r="AX208" s="14" t="s">
        <v>84</v>
      </c>
      <c r="AY208" s="240" t="s">
        <v>126</v>
      </c>
    </row>
    <row r="209" spans="1:65" s="12" customFormat="1" ht="25.9" customHeight="1">
      <c r="B209" s="186"/>
      <c r="C209" s="187"/>
      <c r="D209" s="188" t="s">
        <v>75</v>
      </c>
      <c r="E209" s="189" t="s">
        <v>339</v>
      </c>
      <c r="F209" s="189" t="s">
        <v>339</v>
      </c>
      <c r="G209" s="187"/>
      <c r="H209" s="187"/>
      <c r="I209" s="190"/>
      <c r="J209" s="191">
        <f>BK209</f>
        <v>0</v>
      </c>
      <c r="K209" s="187"/>
      <c r="L209" s="192"/>
      <c r="M209" s="193"/>
      <c r="N209" s="194"/>
      <c r="O209" s="194"/>
      <c r="P209" s="195">
        <f>P210</f>
        <v>0</v>
      </c>
      <c r="Q209" s="194"/>
      <c r="R209" s="195">
        <f>R210</f>
        <v>0</v>
      </c>
      <c r="S209" s="194"/>
      <c r="T209" s="196">
        <f>T210</f>
        <v>0</v>
      </c>
      <c r="AR209" s="197" t="s">
        <v>161</v>
      </c>
      <c r="AT209" s="198" t="s">
        <v>75</v>
      </c>
      <c r="AU209" s="198" t="s">
        <v>76</v>
      </c>
      <c r="AY209" s="197" t="s">
        <v>126</v>
      </c>
      <c r="BK209" s="199">
        <f>BK210</f>
        <v>0</v>
      </c>
    </row>
    <row r="210" spans="1:65" s="12" customFormat="1" ht="22.9" customHeight="1">
      <c r="B210" s="186"/>
      <c r="C210" s="187"/>
      <c r="D210" s="188" t="s">
        <v>75</v>
      </c>
      <c r="E210" s="200" t="s">
        <v>340</v>
      </c>
      <c r="F210" s="200" t="s">
        <v>341</v>
      </c>
      <c r="G210" s="187"/>
      <c r="H210" s="187"/>
      <c r="I210" s="190"/>
      <c r="J210" s="201">
        <f>BK210</f>
        <v>0</v>
      </c>
      <c r="K210" s="187"/>
      <c r="L210" s="192"/>
      <c r="M210" s="193"/>
      <c r="N210" s="194"/>
      <c r="O210" s="194"/>
      <c r="P210" s="195">
        <f>SUM(P211:P218)</f>
        <v>0</v>
      </c>
      <c r="Q210" s="194"/>
      <c r="R210" s="195">
        <f>SUM(R211:R218)</f>
        <v>0</v>
      </c>
      <c r="S210" s="194"/>
      <c r="T210" s="196">
        <f>SUM(T211:T218)</f>
        <v>0</v>
      </c>
      <c r="AR210" s="197" t="s">
        <v>161</v>
      </c>
      <c r="AT210" s="198" t="s">
        <v>75</v>
      </c>
      <c r="AU210" s="198" t="s">
        <v>84</v>
      </c>
      <c r="AY210" s="197" t="s">
        <v>126</v>
      </c>
      <c r="BK210" s="199">
        <f>SUM(BK211:BK218)</f>
        <v>0</v>
      </c>
    </row>
    <row r="211" spans="1:65" s="2" customFormat="1" ht="16.5" customHeight="1">
      <c r="A211" s="33"/>
      <c r="B211" s="34"/>
      <c r="C211" s="202" t="s">
        <v>342</v>
      </c>
      <c r="D211" s="202" t="s">
        <v>129</v>
      </c>
      <c r="E211" s="203" t="s">
        <v>343</v>
      </c>
      <c r="F211" s="204" t="s">
        <v>344</v>
      </c>
      <c r="G211" s="205" t="s">
        <v>345</v>
      </c>
      <c r="H211" s="206">
        <v>1</v>
      </c>
      <c r="I211" s="207"/>
      <c r="J211" s="208">
        <f>ROUND(I211*H211,2)</f>
        <v>0</v>
      </c>
      <c r="K211" s="204" t="s">
        <v>1</v>
      </c>
      <c r="L211" s="38"/>
      <c r="M211" s="209" t="s">
        <v>1</v>
      </c>
      <c r="N211" s="210" t="s">
        <v>41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133</v>
      </c>
      <c r="AT211" s="213" t="s">
        <v>129</v>
      </c>
      <c r="AU211" s="213" t="s">
        <v>86</v>
      </c>
      <c r="AY211" s="16" t="s">
        <v>126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84</v>
      </c>
      <c r="BK211" s="214">
        <f>ROUND(I211*H211,2)</f>
        <v>0</v>
      </c>
      <c r="BL211" s="16" t="s">
        <v>133</v>
      </c>
      <c r="BM211" s="213" t="s">
        <v>346</v>
      </c>
    </row>
    <row r="212" spans="1:65" s="2" customFormat="1" ht="21.75" customHeight="1">
      <c r="A212" s="33"/>
      <c r="B212" s="34"/>
      <c r="C212" s="202" t="s">
        <v>347</v>
      </c>
      <c r="D212" s="202" t="s">
        <v>129</v>
      </c>
      <c r="E212" s="203" t="s">
        <v>348</v>
      </c>
      <c r="F212" s="204" t="s">
        <v>349</v>
      </c>
      <c r="G212" s="205" t="s">
        <v>345</v>
      </c>
      <c r="H212" s="206">
        <v>1</v>
      </c>
      <c r="I212" s="207"/>
      <c r="J212" s="208">
        <f>ROUND(I212*H212,2)</f>
        <v>0</v>
      </c>
      <c r="K212" s="204" t="s">
        <v>1</v>
      </c>
      <c r="L212" s="38"/>
      <c r="M212" s="209" t="s">
        <v>1</v>
      </c>
      <c r="N212" s="210" t="s">
        <v>41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133</v>
      </c>
      <c r="AT212" s="213" t="s">
        <v>129</v>
      </c>
      <c r="AU212" s="213" t="s">
        <v>86</v>
      </c>
      <c r="AY212" s="16" t="s">
        <v>126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84</v>
      </c>
      <c r="BK212" s="214">
        <f>ROUND(I212*H212,2)</f>
        <v>0</v>
      </c>
      <c r="BL212" s="16" t="s">
        <v>133</v>
      </c>
      <c r="BM212" s="213" t="s">
        <v>350</v>
      </c>
    </row>
    <row r="213" spans="1:65" s="2" customFormat="1" ht="16.5" customHeight="1">
      <c r="A213" s="33"/>
      <c r="B213" s="34"/>
      <c r="C213" s="202" t="s">
        <v>351</v>
      </c>
      <c r="D213" s="202" t="s">
        <v>129</v>
      </c>
      <c r="E213" s="203" t="s">
        <v>352</v>
      </c>
      <c r="F213" s="204" t="s">
        <v>353</v>
      </c>
      <c r="G213" s="205" t="s">
        <v>345</v>
      </c>
      <c r="H213" s="206">
        <v>1</v>
      </c>
      <c r="I213" s="207"/>
      <c r="J213" s="208">
        <f>ROUND(I213*H213,2)</f>
        <v>0</v>
      </c>
      <c r="K213" s="204" t="s">
        <v>1</v>
      </c>
      <c r="L213" s="38"/>
      <c r="M213" s="209" t="s">
        <v>1</v>
      </c>
      <c r="N213" s="210" t="s">
        <v>41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133</v>
      </c>
      <c r="AT213" s="213" t="s">
        <v>129</v>
      </c>
      <c r="AU213" s="213" t="s">
        <v>86</v>
      </c>
      <c r="AY213" s="16" t="s">
        <v>126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84</v>
      </c>
      <c r="BK213" s="214">
        <f>ROUND(I213*H213,2)</f>
        <v>0</v>
      </c>
      <c r="BL213" s="16" t="s">
        <v>133</v>
      </c>
      <c r="BM213" s="213" t="s">
        <v>354</v>
      </c>
    </row>
    <row r="214" spans="1:65" s="2" customFormat="1" ht="68.25">
      <c r="A214" s="33"/>
      <c r="B214" s="34"/>
      <c r="C214" s="35"/>
      <c r="D214" s="215" t="s">
        <v>141</v>
      </c>
      <c r="E214" s="35"/>
      <c r="F214" s="216" t="s">
        <v>355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141</v>
      </c>
      <c r="AU214" s="16" t="s">
        <v>86</v>
      </c>
    </row>
    <row r="215" spans="1:65" s="2" customFormat="1" ht="16.5" customHeight="1">
      <c r="A215" s="33"/>
      <c r="B215" s="34"/>
      <c r="C215" s="202" t="s">
        <v>356</v>
      </c>
      <c r="D215" s="202" t="s">
        <v>129</v>
      </c>
      <c r="E215" s="203" t="s">
        <v>357</v>
      </c>
      <c r="F215" s="204" t="s">
        <v>358</v>
      </c>
      <c r="G215" s="205" t="s">
        <v>345</v>
      </c>
      <c r="H215" s="206">
        <v>1</v>
      </c>
      <c r="I215" s="207"/>
      <c r="J215" s="208">
        <f>ROUND(I215*H215,2)</f>
        <v>0</v>
      </c>
      <c r="K215" s="204" t="s">
        <v>1</v>
      </c>
      <c r="L215" s="38"/>
      <c r="M215" s="209" t="s">
        <v>1</v>
      </c>
      <c r="N215" s="210" t="s">
        <v>41</v>
      </c>
      <c r="O215" s="70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133</v>
      </c>
      <c r="AT215" s="213" t="s">
        <v>129</v>
      </c>
      <c r="AU215" s="213" t="s">
        <v>86</v>
      </c>
      <c r="AY215" s="16" t="s">
        <v>126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84</v>
      </c>
      <c r="BK215" s="214">
        <f>ROUND(I215*H215,2)</f>
        <v>0</v>
      </c>
      <c r="BL215" s="16" t="s">
        <v>133</v>
      </c>
      <c r="BM215" s="213" t="s">
        <v>359</v>
      </c>
    </row>
    <row r="216" spans="1:65" s="2" customFormat="1" ht="68.25">
      <c r="A216" s="33"/>
      <c r="B216" s="34"/>
      <c r="C216" s="35"/>
      <c r="D216" s="215" t="s">
        <v>141</v>
      </c>
      <c r="E216" s="35"/>
      <c r="F216" s="216" t="s">
        <v>360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141</v>
      </c>
      <c r="AU216" s="16" t="s">
        <v>86</v>
      </c>
    </row>
    <row r="217" spans="1:65" s="2" customFormat="1" ht="16.5" customHeight="1">
      <c r="A217" s="33"/>
      <c r="B217" s="34"/>
      <c r="C217" s="202" t="s">
        <v>361</v>
      </c>
      <c r="D217" s="202" t="s">
        <v>129</v>
      </c>
      <c r="E217" s="203" t="s">
        <v>362</v>
      </c>
      <c r="F217" s="204" t="s">
        <v>363</v>
      </c>
      <c r="G217" s="205" t="s">
        <v>345</v>
      </c>
      <c r="H217" s="206">
        <v>1</v>
      </c>
      <c r="I217" s="207"/>
      <c r="J217" s="208">
        <f>ROUND(I217*H217,2)</f>
        <v>0</v>
      </c>
      <c r="K217" s="204" t="s">
        <v>1</v>
      </c>
      <c r="L217" s="38"/>
      <c r="M217" s="209" t="s">
        <v>1</v>
      </c>
      <c r="N217" s="210" t="s">
        <v>41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133</v>
      </c>
      <c r="AT217" s="213" t="s">
        <v>129</v>
      </c>
      <c r="AU217" s="213" t="s">
        <v>86</v>
      </c>
      <c r="AY217" s="16" t="s">
        <v>126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84</v>
      </c>
      <c r="BK217" s="214">
        <f>ROUND(I217*H217,2)</f>
        <v>0</v>
      </c>
      <c r="BL217" s="16" t="s">
        <v>133</v>
      </c>
      <c r="BM217" s="213" t="s">
        <v>364</v>
      </c>
    </row>
    <row r="218" spans="1:65" s="2" customFormat="1" ht="29.25">
      <c r="A218" s="33"/>
      <c r="B218" s="34"/>
      <c r="C218" s="35"/>
      <c r="D218" s="215" t="s">
        <v>141</v>
      </c>
      <c r="E218" s="35"/>
      <c r="F218" s="216" t="s">
        <v>365</v>
      </c>
      <c r="G218" s="35"/>
      <c r="H218" s="35"/>
      <c r="I218" s="114"/>
      <c r="J218" s="35"/>
      <c r="K218" s="35"/>
      <c r="L218" s="38"/>
      <c r="M218" s="252"/>
      <c r="N218" s="253"/>
      <c r="O218" s="254"/>
      <c r="P218" s="254"/>
      <c r="Q218" s="254"/>
      <c r="R218" s="254"/>
      <c r="S218" s="254"/>
      <c r="T218" s="255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141</v>
      </c>
      <c r="AU218" s="16" t="s">
        <v>86</v>
      </c>
    </row>
    <row r="219" spans="1:65" s="2" customFormat="1" ht="6.95" customHeight="1">
      <c r="A219" s="33"/>
      <c r="B219" s="53"/>
      <c r="C219" s="54"/>
      <c r="D219" s="54"/>
      <c r="E219" s="54"/>
      <c r="F219" s="54"/>
      <c r="G219" s="54"/>
      <c r="H219" s="54"/>
      <c r="I219" s="151"/>
      <c r="J219" s="54"/>
      <c r="K219" s="54"/>
      <c r="L219" s="38"/>
      <c r="M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</sheetData>
  <sheetProtection algorithmName="SHA-512" hashValue="aY7Q/Mc78idSEyucFYGvy7BZ1FdiPdrdiodzt3td1qXxcyslcBiCffo0qxc+/2wKz8Dxgxq6/ftRo5bYti+PEA==" saltValue="kjYQnEZutg+m+YtFTce1VDmjSKcobWUJaNJH0OpVtW1rjAzeYStgLhpbpu1dte3dioz4JZjbmCyuywMTEvXqGw==" spinCount="100000" sheet="1" objects="1" scenarios="1" formatColumns="0" formatRows="0" autoFilter="0"/>
  <autoFilter ref="C128:K218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001 - Výměna oken v objek...</vt:lpstr>
      <vt:lpstr>002 - Výměna oken v objek...</vt:lpstr>
      <vt:lpstr>'001 - Výměna oken v objek...'!Názvy_tisku</vt:lpstr>
      <vt:lpstr>'002 - Výměna oken v objek...'!Názvy_tisku</vt:lpstr>
      <vt:lpstr>'Rekapitulace stavby'!Názvy_tisku</vt:lpstr>
      <vt:lpstr>'001 - Výměna oken v objek...'!Oblast_tisku</vt:lpstr>
      <vt:lpstr>'002 - Výměna oken v objek...'!Oblast_tisku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BARBORAKYSK08D7\barborakyskova</dc:creator>
  <cp:lastModifiedBy>Hlisníkovská Pavlína Ing.</cp:lastModifiedBy>
  <dcterms:created xsi:type="dcterms:W3CDTF">2020-07-31T13:55:30Z</dcterms:created>
  <dcterms:modified xsi:type="dcterms:W3CDTF">2020-10-14T13:11:25Z</dcterms:modified>
</cp:coreProperties>
</file>